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08BFD193-8EB7-4A5D-BAFF-58B94736D1C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דוח עסקה לנכס מניב בארה&quot;ב" sheetId="1" r:id="rId1"/>
    <sheet name="מחשבון מימון" sheetId="2" r:id="rId2"/>
    <sheet name="תחזית תפעולית" sheetId="3" r:id="rId3"/>
    <sheet name="גיליון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sYG8pjJe73Xb52P7GD1wKwTDckIxYt+dsbZ9puPQoN4="/>
    </ext>
  </extLst>
</workbook>
</file>

<file path=xl/calcChain.xml><?xml version="1.0" encoding="utf-8"?>
<calcChain xmlns="http://schemas.openxmlformats.org/spreadsheetml/2006/main">
  <c r="G17" i="4" l="1"/>
  <c r="G20" i="4"/>
  <c r="G24" i="4"/>
  <c r="F9" i="3"/>
  <c r="F3" i="4"/>
  <c r="F9" i="4" s="1"/>
  <c r="F24" i="4" s="1"/>
  <c r="L4" i="3"/>
  <c r="J22" i="4"/>
  <c r="C22" i="4"/>
  <c r="F14" i="4"/>
  <c r="J2" i="4"/>
  <c r="J14" i="4" s="1"/>
  <c r="I2" i="4"/>
  <c r="I14" i="4" s="1"/>
  <c r="H2" i="4"/>
  <c r="G2" i="4"/>
  <c r="G22" i="4" s="1"/>
  <c r="F2" i="4"/>
  <c r="F22" i="4" s="1"/>
  <c r="E2" i="4"/>
  <c r="E22" i="4" s="1"/>
  <c r="D2" i="4"/>
  <c r="D22" i="4" s="1"/>
  <c r="C2" i="4"/>
  <c r="C14" i="4" s="1"/>
  <c r="B16" i="3"/>
  <c r="B15" i="3"/>
  <c r="B14" i="3"/>
  <c r="F13" i="3"/>
  <c r="B13" i="3"/>
  <c r="B12" i="3"/>
  <c r="B11" i="3"/>
  <c r="B10" i="3"/>
  <c r="B9" i="3"/>
  <c r="B8" i="3"/>
  <c r="B7" i="3"/>
  <c r="C6" i="3"/>
  <c r="J59" i="2"/>
  <c r="J47" i="2"/>
  <c r="J35" i="2"/>
  <c r="C6" i="2"/>
  <c r="D3" i="2"/>
  <c r="C3" i="2"/>
  <c r="J15" i="1"/>
  <c r="F12" i="3" s="1"/>
  <c r="J13" i="1"/>
  <c r="F10" i="3" s="1"/>
  <c r="J11" i="1"/>
  <c r="F8" i="3" s="1"/>
  <c r="C10" i="1"/>
  <c r="J8" i="1"/>
  <c r="E4" i="3" s="1"/>
  <c r="B8" i="1"/>
  <c r="C8" i="1" s="1"/>
  <c r="C7" i="1"/>
  <c r="C3" i="1"/>
  <c r="C4" i="2" s="1"/>
  <c r="C12" i="2" s="1"/>
  <c r="D88" i="2" l="1"/>
  <c r="E31" i="2"/>
  <c r="G10" i="3"/>
  <c r="H10" i="3" s="1"/>
  <c r="I10" i="3" s="1"/>
  <c r="J10" i="3" s="1"/>
  <c r="K10" i="3" s="1"/>
  <c r="L10" i="3" s="1"/>
  <c r="M10" i="3" s="1"/>
  <c r="C10" i="3"/>
  <c r="D17" i="2"/>
  <c r="D25" i="2"/>
  <c r="E77" i="2"/>
  <c r="E152" i="2"/>
  <c r="D165" i="2"/>
  <c r="F4" i="3"/>
  <c r="D10" i="3" s="1"/>
  <c r="C4" i="3"/>
  <c r="J14" i="1"/>
  <c r="F11" i="3" s="1"/>
  <c r="E17" i="2"/>
  <c r="D19" i="2"/>
  <c r="D21" i="2"/>
  <c r="E23" i="2"/>
  <c r="E25" i="2"/>
  <c r="D36" i="2"/>
  <c r="D41" i="2"/>
  <c r="E56" i="2"/>
  <c r="D72" i="2"/>
  <c r="E91" i="2"/>
  <c r="D104" i="2"/>
  <c r="E121" i="2"/>
  <c r="D142" i="2"/>
  <c r="D196" i="2"/>
  <c r="D240" i="2"/>
  <c r="D23" i="2"/>
  <c r="E55" i="2"/>
  <c r="E233" i="2"/>
  <c r="C9" i="1"/>
  <c r="C14" i="1" s="1"/>
  <c r="C4" i="1" s="1"/>
  <c r="C5" i="1" s="1"/>
  <c r="B24" i="4" s="1"/>
  <c r="E34" i="2"/>
  <c r="D39" i="2"/>
  <c r="D44" i="2"/>
  <c r="D66" i="2"/>
  <c r="E168" i="2"/>
  <c r="D197" i="2"/>
  <c r="D242" i="2"/>
  <c r="J17" i="1"/>
  <c r="F14" i="3" s="1"/>
  <c r="E12" i="2"/>
  <c r="D14" i="2"/>
  <c r="D28" i="2"/>
  <c r="D30" i="2"/>
  <c r="E32" i="2"/>
  <c r="E39" i="2"/>
  <c r="D42" i="2"/>
  <c r="E44" i="2"/>
  <c r="E50" i="2"/>
  <c r="E61" i="2"/>
  <c r="E67" i="2"/>
  <c r="D80" i="2"/>
  <c r="E99" i="2"/>
  <c r="D106" i="2"/>
  <c r="E123" i="2"/>
  <c r="D133" i="2"/>
  <c r="E145" i="2"/>
  <c r="D158" i="2"/>
  <c r="D220" i="2"/>
  <c r="D326" i="2"/>
  <c r="E33" i="2"/>
  <c r="D6" i="2"/>
  <c r="F20" i="2" s="1"/>
  <c r="E15" i="2"/>
  <c r="D27" i="2"/>
  <c r="D52" i="2"/>
  <c r="D90" i="2"/>
  <c r="D12" i="3"/>
  <c r="G12" i="3"/>
  <c r="H12" i="3" s="1"/>
  <c r="I12" i="3" s="1"/>
  <c r="J12" i="3" s="1"/>
  <c r="K12" i="3" s="1"/>
  <c r="L12" i="3" s="1"/>
  <c r="M12" i="3" s="1"/>
  <c r="C12" i="3"/>
  <c r="D12" i="2"/>
  <c r="J5" i="1" s="1"/>
  <c r="E36" i="2"/>
  <c r="E47" i="2"/>
  <c r="D53" i="2"/>
  <c r="E85" i="2"/>
  <c r="D98" i="2"/>
  <c r="E113" i="2"/>
  <c r="E131" i="2"/>
  <c r="D216" i="2"/>
  <c r="E304" i="2"/>
  <c r="J10" i="1"/>
  <c r="E14" i="2"/>
  <c r="E16" i="2"/>
  <c r="D18" i="2"/>
  <c r="E26" i="2"/>
  <c r="E28" i="2"/>
  <c r="E30" i="2"/>
  <c r="E37" i="2"/>
  <c r="E42" i="2"/>
  <c r="D74" i="2"/>
  <c r="E93" i="2"/>
  <c r="E115" i="2"/>
  <c r="D134" i="2"/>
  <c r="E185" i="2"/>
  <c r="E201" i="2"/>
  <c r="D221" i="2"/>
  <c r="D15" i="2"/>
  <c r="E18" i="2"/>
  <c r="D20" i="2"/>
  <c r="E24" i="2"/>
  <c r="E54" i="2"/>
  <c r="E75" i="2"/>
  <c r="C8" i="3"/>
  <c r="G8" i="3"/>
  <c r="H8" i="3" s="1"/>
  <c r="I8" i="3" s="1"/>
  <c r="J8" i="3" s="1"/>
  <c r="K8" i="3" s="1"/>
  <c r="L8" i="3" s="1"/>
  <c r="M8" i="3" s="1"/>
  <c r="D8" i="3"/>
  <c r="E367" i="2"/>
  <c r="D364" i="2"/>
  <c r="E359" i="2"/>
  <c r="D356" i="2"/>
  <c r="E351" i="2"/>
  <c r="D348" i="2"/>
  <c r="E343" i="2"/>
  <c r="D340" i="2"/>
  <c r="F338" i="2"/>
  <c r="E335" i="2"/>
  <c r="D332" i="2"/>
  <c r="E327" i="2"/>
  <c r="D324" i="2"/>
  <c r="F322" i="2"/>
  <c r="E319" i="2"/>
  <c r="D316" i="2"/>
  <c r="E311" i="2"/>
  <c r="D308" i="2"/>
  <c r="E303" i="2"/>
  <c r="D300" i="2"/>
  <c r="E295" i="2"/>
  <c r="D292" i="2"/>
  <c r="E287" i="2"/>
  <c r="D284" i="2"/>
  <c r="D370" i="2"/>
  <c r="F368" i="2"/>
  <c r="E365" i="2"/>
  <c r="D362" i="2"/>
  <c r="E357" i="2"/>
  <c r="D354" i="2"/>
  <c r="E349" i="2"/>
  <c r="D346" i="2"/>
  <c r="E341" i="2"/>
  <c r="D338" i="2"/>
  <c r="E333" i="2"/>
  <c r="D330" i="2"/>
  <c r="E325" i="2"/>
  <c r="D322" i="2"/>
  <c r="F320" i="2"/>
  <c r="E317" i="2"/>
  <c r="D314" i="2"/>
  <c r="E309" i="2"/>
  <c r="D306" i="2"/>
  <c r="F304" i="2"/>
  <c r="E301" i="2"/>
  <c r="D298" i="2"/>
  <c r="E293" i="2"/>
  <c r="D290" i="2"/>
  <c r="E285" i="2"/>
  <c r="D371" i="2"/>
  <c r="E366" i="2"/>
  <c r="D363" i="2"/>
  <c r="E358" i="2"/>
  <c r="D355" i="2"/>
  <c r="E350" i="2"/>
  <c r="D347" i="2"/>
  <c r="F345" i="2"/>
  <c r="E342" i="2"/>
  <c r="D339" i="2"/>
  <c r="E334" i="2"/>
  <c r="D331" i="2"/>
  <c r="F329" i="2"/>
  <c r="E326" i="2"/>
  <c r="D323" i="2"/>
  <c r="E318" i="2"/>
  <c r="D315" i="2"/>
  <c r="E310" i="2"/>
  <c r="D307" i="2"/>
  <c r="E302" i="2"/>
  <c r="D299" i="2"/>
  <c r="E294" i="2"/>
  <c r="D291" i="2"/>
  <c r="E286" i="2"/>
  <c r="D283" i="2"/>
  <c r="D369" i="2"/>
  <c r="E364" i="2"/>
  <c r="D361" i="2"/>
  <c r="E356" i="2"/>
  <c r="D353" i="2"/>
  <c r="E348" i="2"/>
  <c r="D345" i="2"/>
  <c r="E340" i="2"/>
  <c r="D337" i="2"/>
  <c r="E332" i="2"/>
  <c r="D329" i="2"/>
  <c r="F327" i="2"/>
  <c r="E324" i="2"/>
  <c r="D321" i="2"/>
  <c r="E316" i="2"/>
  <c r="D313" i="2"/>
  <c r="F311" i="2"/>
  <c r="E308" i="2"/>
  <c r="D305" i="2"/>
  <c r="E300" i="2"/>
  <c r="D297" i="2"/>
  <c r="E292" i="2"/>
  <c r="D289" i="2"/>
  <c r="E284" i="2"/>
  <c r="D281" i="2"/>
  <c r="E370" i="2"/>
  <c r="D367" i="2"/>
  <c r="E354" i="2"/>
  <c r="D351" i="2"/>
  <c r="E338" i="2"/>
  <c r="D335" i="2"/>
  <c r="E322" i="2"/>
  <c r="D319" i="2"/>
  <c r="E306" i="2"/>
  <c r="D303" i="2"/>
  <c r="F293" i="2"/>
  <c r="E290" i="2"/>
  <c r="D287" i="2"/>
  <c r="E278" i="2"/>
  <c r="D275" i="2"/>
  <c r="E270" i="2"/>
  <c r="D267" i="2"/>
  <c r="F265" i="2"/>
  <c r="E262" i="2"/>
  <c r="D259" i="2"/>
  <c r="E254" i="2"/>
  <c r="D251" i="2"/>
  <c r="F249" i="2"/>
  <c r="E246" i="2"/>
  <c r="D243" i="2"/>
  <c r="E238" i="2"/>
  <c r="D235" i="2"/>
  <c r="E230" i="2"/>
  <c r="D227" i="2"/>
  <c r="E222" i="2"/>
  <c r="D219" i="2"/>
  <c r="E214" i="2"/>
  <c r="D211" i="2"/>
  <c r="E206" i="2"/>
  <c r="D203" i="2"/>
  <c r="F201" i="2"/>
  <c r="E198" i="2"/>
  <c r="D195" i="2"/>
  <c r="E360" i="2"/>
  <c r="D357" i="2"/>
  <c r="E344" i="2"/>
  <c r="D341" i="2"/>
  <c r="E328" i="2"/>
  <c r="D325" i="2"/>
  <c r="E312" i="2"/>
  <c r="D309" i="2"/>
  <c r="F299" i="2"/>
  <c r="E296" i="2"/>
  <c r="D293" i="2"/>
  <c r="D278" i="2"/>
  <c r="F276" i="2"/>
  <c r="E273" i="2"/>
  <c r="D270" i="2"/>
  <c r="E265" i="2"/>
  <c r="D262" i="2"/>
  <c r="E257" i="2"/>
  <c r="D254" i="2"/>
  <c r="E249" i="2"/>
  <c r="D246" i="2"/>
  <c r="E241" i="2"/>
  <c r="E363" i="2"/>
  <c r="D360" i="2"/>
  <c r="E347" i="2"/>
  <c r="D344" i="2"/>
  <c r="E331" i="2"/>
  <c r="D328" i="2"/>
  <c r="E315" i="2"/>
  <c r="D312" i="2"/>
  <c r="F302" i="2"/>
  <c r="E299" i="2"/>
  <c r="D296" i="2"/>
  <c r="E283" i="2"/>
  <c r="E281" i="2"/>
  <c r="F279" i="2"/>
  <c r="E276" i="2"/>
  <c r="D273" i="2"/>
  <c r="E268" i="2"/>
  <c r="D265" i="2"/>
  <c r="E260" i="2"/>
  <c r="D257" i="2"/>
  <c r="E252" i="2"/>
  <c r="D249" i="2"/>
  <c r="E244" i="2"/>
  <c r="D241" i="2"/>
  <c r="E236" i="2"/>
  <c r="D233" i="2"/>
  <c r="F231" i="2"/>
  <c r="E228" i="2"/>
  <c r="D225" i="2"/>
  <c r="E220" i="2"/>
  <c r="D217" i="2"/>
  <c r="F215" i="2"/>
  <c r="E212" i="2"/>
  <c r="D209" i="2"/>
  <c r="E204" i="2"/>
  <c r="D201" i="2"/>
  <c r="E196" i="2"/>
  <c r="D193" i="2"/>
  <c r="E188" i="2"/>
  <c r="D185" i="2"/>
  <c r="E180" i="2"/>
  <c r="E369" i="2"/>
  <c r="D366" i="2"/>
  <c r="F356" i="2"/>
  <c r="E353" i="2"/>
  <c r="D350" i="2"/>
  <c r="E337" i="2"/>
  <c r="D334" i="2"/>
  <c r="E321" i="2"/>
  <c r="D318" i="2"/>
  <c r="E305" i="2"/>
  <c r="D302" i="2"/>
  <c r="E289" i="2"/>
  <c r="D286" i="2"/>
  <c r="E279" i="2"/>
  <c r="D276" i="2"/>
  <c r="E271" i="2"/>
  <c r="D268" i="2"/>
  <c r="E263" i="2"/>
  <c r="D260" i="2"/>
  <c r="E255" i="2"/>
  <c r="D252" i="2"/>
  <c r="F250" i="2"/>
  <c r="E247" i="2"/>
  <c r="D244" i="2"/>
  <c r="E239" i="2"/>
  <c r="D236" i="2"/>
  <c r="F365" i="2"/>
  <c r="E362" i="2"/>
  <c r="D359" i="2"/>
  <c r="E346" i="2"/>
  <c r="D343" i="2"/>
  <c r="E330" i="2"/>
  <c r="D327" i="2"/>
  <c r="E314" i="2"/>
  <c r="D311" i="2"/>
  <c r="E298" i="2"/>
  <c r="D295" i="2"/>
  <c r="F282" i="2"/>
  <c r="D279" i="2"/>
  <c r="F277" i="2"/>
  <c r="E274" i="2"/>
  <c r="D271" i="2"/>
  <c r="E266" i="2"/>
  <c r="D263" i="2"/>
  <c r="F261" i="2"/>
  <c r="E258" i="2"/>
  <c r="D255" i="2"/>
  <c r="E250" i="2"/>
  <c r="D247" i="2"/>
  <c r="E242" i="2"/>
  <c r="D239" i="2"/>
  <c r="E234" i="2"/>
  <c r="D231" i="2"/>
  <c r="E226" i="2"/>
  <c r="D223" i="2"/>
  <c r="E218" i="2"/>
  <c r="D215" i="2"/>
  <c r="F213" i="2"/>
  <c r="E210" i="2"/>
  <c r="D207" i="2"/>
  <c r="E371" i="2"/>
  <c r="D368" i="2"/>
  <c r="F358" i="2"/>
  <c r="E355" i="2"/>
  <c r="D352" i="2"/>
  <c r="E339" i="2"/>
  <c r="D336" i="2"/>
  <c r="E323" i="2"/>
  <c r="D320" i="2"/>
  <c r="E307" i="2"/>
  <c r="D304" i="2"/>
  <c r="E291" i="2"/>
  <c r="D288" i="2"/>
  <c r="D282" i="2"/>
  <c r="E280" i="2"/>
  <c r="D277" i="2"/>
  <c r="F275" i="2"/>
  <c r="E272" i="2"/>
  <c r="D269" i="2"/>
  <c r="E264" i="2"/>
  <c r="D261" i="2"/>
  <c r="F259" i="2"/>
  <c r="E256" i="2"/>
  <c r="D253" i="2"/>
  <c r="E248" i="2"/>
  <c r="D245" i="2"/>
  <c r="E240" i="2"/>
  <c r="D237" i="2"/>
  <c r="E232" i="2"/>
  <c r="D229" i="2"/>
  <c r="E224" i="2"/>
  <c r="D365" i="2"/>
  <c r="E352" i="2"/>
  <c r="F339" i="2"/>
  <c r="D301" i="2"/>
  <c r="E288" i="2"/>
  <c r="D266" i="2"/>
  <c r="E253" i="2"/>
  <c r="E229" i="2"/>
  <c r="D226" i="2"/>
  <c r="F220" i="2"/>
  <c r="E215" i="2"/>
  <c r="D210" i="2"/>
  <c r="D205" i="2"/>
  <c r="E194" i="2"/>
  <c r="E192" i="2"/>
  <c r="E190" i="2"/>
  <c r="F188" i="2"/>
  <c r="D181" i="2"/>
  <c r="E179" i="2"/>
  <c r="E174" i="2"/>
  <c r="D171" i="2"/>
  <c r="E166" i="2"/>
  <c r="D163" i="2"/>
  <c r="E158" i="2"/>
  <c r="D155" i="2"/>
  <c r="E150" i="2"/>
  <c r="D147" i="2"/>
  <c r="F145" i="2"/>
  <c r="E142" i="2"/>
  <c r="D139" i="2"/>
  <c r="D349" i="2"/>
  <c r="E336" i="2"/>
  <c r="F323" i="2"/>
  <c r="D285" i="2"/>
  <c r="E277" i="2"/>
  <c r="D258" i="2"/>
  <c r="E245" i="2"/>
  <c r="E225" i="2"/>
  <c r="F222" i="2"/>
  <c r="E217" i="2"/>
  <c r="D212" i="2"/>
  <c r="E202" i="2"/>
  <c r="E200" i="2"/>
  <c r="D198" i="2"/>
  <c r="D186" i="2"/>
  <c r="E184" i="2"/>
  <c r="D177" i="2"/>
  <c r="E172" i="2"/>
  <c r="D169" i="2"/>
  <c r="E164" i="2"/>
  <c r="D161" i="2"/>
  <c r="E156" i="2"/>
  <c r="D153" i="2"/>
  <c r="E148" i="2"/>
  <c r="D145" i="2"/>
  <c r="E140" i="2"/>
  <c r="D137" i="2"/>
  <c r="F135" i="2"/>
  <c r="E132" i="2"/>
  <c r="D129" i="2"/>
  <c r="E124" i="2"/>
  <c r="D121" i="2"/>
  <c r="F119" i="2"/>
  <c r="E116" i="2"/>
  <c r="D113" i="2"/>
  <c r="E108" i="2"/>
  <c r="D105" i="2"/>
  <c r="E361" i="2"/>
  <c r="D310" i="2"/>
  <c r="E297" i="2"/>
  <c r="F284" i="2"/>
  <c r="D264" i="2"/>
  <c r="E251" i="2"/>
  <c r="E231" i="2"/>
  <c r="D228" i="2"/>
  <c r="D222" i="2"/>
  <c r="E209" i="2"/>
  <c r="D204" i="2"/>
  <c r="D202" i="2"/>
  <c r="D200" i="2"/>
  <c r="E191" i="2"/>
  <c r="F189" i="2"/>
  <c r="D184" i="2"/>
  <c r="E182" i="2"/>
  <c r="E175" i="2"/>
  <c r="D172" i="2"/>
  <c r="E167" i="2"/>
  <c r="D164" i="2"/>
  <c r="E159" i="2"/>
  <c r="D156" i="2"/>
  <c r="E151" i="2"/>
  <c r="D148" i="2"/>
  <c r="F146" i="2"/>
  <c r="E143" i="2"/>
  <c r="D140" i="2"/>
  <c r="E135" i="2"/>
  <c r="D132" i="2"/>
  <c r="F130" i="2"/>
  <c r="E127" i="2"/>
  <c r="D124" i="2"/>
  <c r="E119" i="2"/>
  <c r="D116" i="2"/>
  <c r="E111" i="2"/>
  <c r="D108" i="2"/>
  <c r="D358" i="2"/>
  <c r="E345" i="2"/>
  <c r="D294" i="2"/>
  <c r="E275" i="2"/>
  <c r="D256" i="2"/>
  <c r="E243" i="2"/>
  <c r="E237" i="2"/>
  <c r="E227" i="2"/>
  <c r="D224" i="2"/>
  <c r="E221" i="2"/>
  <c r="E216" i="2"/>
  <c r="E211" i="2"/>
  <c r="D206" i="2"/>
  <c r="E199" i="2"/>
  <c r="E197" i="2"/>
  <c r="E195" i="2"/>
  <c r="D189" i="2"/>
  <c r="E187" i="2"/>
  <c r="F185" i="2"/>
  <c r="D178" i="2"/>
  <c r="F176" i="2"/>
  <c r="E173" i="2"/>
  <c r="D170" i="2"/>
  <c r="E165" i="2"/>
  <c r="D162" i="2"/>
  <c r="F160" i="2"/>
  <c r="E157" i="2"/>
  <c r="D154" i="2"/>
  <c r="E149" i="2"/>
  <c r="D146" i="2"/>
  <c r="E141" i="2"/>
  <c r="D138" i="2"/>
  <c r="E133" i="2"/>
  <c r="D130" i="2"/>
  <c r="E125" i="2"/>
  <c r="E320" i="2"/>
  <c r="D250" i="2"/>
  <c r="D238" i="2"/>
  <c r="F224" i="2"/>
  <c r="E219" i="2"/>
  <c r="D214" i="2"/>
  <c r="D191" i="2"/>
  <c r="D180" i="2"/>
  <c r="E170" i="2"/>
  <c r="D167" i="2"/>
  <c r="E154" i="2"/>
  <c r="D151" i="2"/>
  <c r="E138" i="2"/>
  <c r="E130" i="2"/>
  <c r="D125" i="2"/>
  <c r="D123" i="2"/>
  <c r="E114" i="2"/>
  <c r="E112" i="2"/>
  <c r="E110" i="2"/>
  <c r="E102" i="2"/>
  <c r="D99" i="2"/>
  <c r="E94" i="2"/>
  <c r="D91" i="2"/>
  <c r="E86" i="2"/>
  <c r="D83" i="2"/>
  <c r="E78" i="2"/>
  <c r="D75" i="2"/>
  <c r="F73" i="2"/>
  <c r="E70" i="2"/>
  <c r="D67" i="2"/>
  <c r="E62" i="2"/>
  <c r="E59" i="2"/>
  <c r="D56" i="2"/>
  <c r="E51" i="2"/>
  <c r="D48" i="2"/>
  <c r="D45" i="2"/>
  <c r="E40" i="2"/>
  <c r="D37" i="2"/>
  <c r="D34" i="2"/>
  <c r="E29" i="2"/>
  <c r="D26" i="2"/>
  <c r="E21" i="2"/>
  <c r="E368" i="2"/>
  <c r="D317" i="2"/>
  <c r="F291" i="2"/>
  <c r="D274" i="2"/>
  <c r="E261" i="2"/>
  <c r="D230" i="2"/>
  <c r="E213" i="2"/>
  <c r="E208" i="2"/>
  <c r="F203" i="2"/>
  <c r="D199" i="2"/>
  <c r="D187" i="2"/>
  <c r="E183" i="2"/>
  <c r="E176" i="2"/>
  <c r="D173" i="2"/>
  <c r="E160" i="2"/>
  <c r="D157" i="2"/>
  <c r="E144" i="2"/>
  <c r="D141" i="2"/>
  <c r="D135" i="2"/>
  <c r="D114" i="2"/>
  <c r="D112" i="2"/>
  <c r="D110" i="2"/>
  <c r="D102" i="2"/>
  <c r="E97" i="2"/>
  <c r="D94" i="2"/>
  <c r="E89" i="2"/>
  <c r="D86" i="2"/>
  <c r="F84" i="2"/>
  <c r="E81" i="2"/>
  <c r="D78" i="2"/>
  <c r="E73" i="2"/>
  <c r="D70" i="2"/>
  <c r="F68" i="2"/>
  <c r="E65" i="2"/>
  <c r="D62" i="2"/>
  <c r="D59" i="2"/>
  <c r="D342" i="2"/>
  <c r="D248" i="2"/>
  <c r="E223" i="2"/>
  <c r="D218" i="2"/>
  <c r="D213" i="2"/>
  <c r="D208" i="2"/>
  <c r="E203" i="2"/>
  <c r="F190" i="2"/>
  <c r="D183" i="2"/>
  <c r="F179" i="2"/>
  <c r="D176" i="2"/>
  <c r="E163" i="2"/>
  <c r="D160" i="2"/>
  <c r="E147" i="2"/>
  <c r="D144" i="2"/>
  <c r="F132" i="2"/>
  <c r="D127" i="2"/>
  <c r="E122" i="2"/>
  <c r="E120" i="2"/>
  <c r="E118" i="2"/>
  <c r="F107" i="2"/>
  <c r="F103" i="2"/>
  <c r="E100" i="2"/>
  <c r="D97" i="2"/>
  <c r="E92" i="2"/>
  <c r="D89" i="2"/>
  <c r="F87" i="2"/>
  <c r="E84" i="2"/>
  <c r="D81" i="2"/>
  <c r="E76" i="2"/>
  <c r="D73" i="2"/>
  <c r="E68" i="2"/>
  <c r="D65" i="2"/>
  <c r="E60" i="2"/>
  <c r="E57" i="2"/>
  <c r="D54" i="2"/>
  <c r="E49" i="2"/>
  <c r="E46" i="2"/>
  <c r="D43" i="2"/>
  <c r="E38" i="2"/>
  <c r="E35" i="2"/>
  <c r="D32" i="2"/>
  <c r="E27" i="2"/>
  <c r="D24" i="2"/>
  <c r="F22" i="2"/>
  <c r="E19" i="2"/>
  <c r="D16" i="2"/>
  <c r="E313" i="2"/>
  <c r="D272" i="2"/>
  <c r="E259" i="2"/>
  <c r="F246" i="2"/>
  <c r="E235" i="2"/>
  <c r="F212" i="2"/>
  <c r="E207" i="2"/>
  <c r="D194" i="2"/>
  <c r="D190" i="2"/>
  <c r="E186" i="2"/>
  <c r="D179" i="2"/>
  <c r="F172" i="2"/>
  <c r="E169" i="2"/>
  <c r="D166" i="2"/>
  <c r="E153" i="2"/>
  <c r="D150" i="2"/>
  <c r="F140" i="2"/>
  <c r="E137" i="2"/>
  <c r="F134" i="2"/>
  <c r="F129" i="2"/>
  <c r="D122" i="2"/>
  <c r="D120" i="2"/>
  <c r="D118" i="2"/>
  <c r="E109" i="2"/>
  <c r="E107" i="2"/>
  <c r="E105" i="2"/>
  <c r="E103" i="2"/>
  <c r="D100" i="2"/>
  <c r="E95" i="2"/>
  <c r="D92" i="2"/>
  <c r="F90" i="2"/>
  <c r="E87" i="2"/>
  <c r="D84" i="2"/>
  <c r="F82" i="2"/>
  <c r="E79" i="2"/>
  <c r="D76" i="2"/>
  <c r="E71" i="2"/>
  <c r="D68" i="2"/>
  <c r="E63" i="2"/>
  <c r="D60" i="2"/>
  <c r="D57" i="2"/>
  <c r="E52" i="2"/>
  <c r="D49" i="2"/>
  <c r="D46" i="2"/>
  <c r="E41" i="2"/>
  <c r="D38" i="2"/>
  <c r="D35" i="2"/>
  <c r="D333" i="2"/>
  <c r="E282" i="2"/>
  <c r="E269" i="2"/>
  <c r="F256" i="2"/>
  <c r="D234" i="2"/>
  <c r="E193" i="2"/>
  <c r="E189" i="2"/>
  <c r="D182" i="2"/>
  <c r="E178" i="2"/>
  <c r="D175" i="2"/>
  <c r="E162" i="2"/>
  <c r="D159" i="2"/>
  <c r="F149" i="2"/>
  <c r="E146" i="2"/>
  <c r="D143" i="2"/>
  <c r="E134" i="2"/>
  <c r="E129" i="2"/>
  <c r="F115" i="2"/>
  <c r="D111" i="2"/>
  <c r="D109" i="2"/>
  <c r="D107" i="2"/>
  <c r="D103" i="2"/>
  <c r="E98" i="2"/>
  <c r="D95" i="2"/>
  <c r="E90" i="2"/>
  <c r="D87" i="2"/>
  <c r="E82" i="2"/>
  <c r="D79" i="2"/>
  <c r="E74" i="2"/>
  <c r="D71" i="2"/>
  <c r="F69" i="2"/>
  <c r="E66" i="2"/>
  <c r="D63" i="2"/>
  <c r="E329" i="2"/>
  <c r="D280" i="2"/>
  <c r="E267" i="2"/>
  <c r="F254" i="2"/>
  <c r="F210" i="2"/>
  <c r="E205" i="2"/>
  <c r="E181" i="2"/>
  <c r="E171" i="2"/>
  <c r="D168" i="2"/>
  <c r="E155" i="2"/>
  <c r="D152" i="2"/>
  <c r="E139" i="2"/>
  <c r="D136" i="2"/>
  <c r="D131" i="2"/>
  <c r="E128" i="2"/>
  <c r="D126" i="2"/>
  <c r="F123" i="2"/>
  <c r="D119" i="2"/>
  <c r="D117" i="2"/>
  <c r="D115" i="2"/>
  <c r="E106" i="2"/>
  <c r="E104" i="2"/>
  <c r="D101" i="2"/>
  <c r="F99" i="2"/>
  <c r="E96" i="2"/>
  <c r="D93" i="2"/>
  <c r="E88" i="2"/>
  <c r="D85" i="2"/>
  <c r="E80" i="2"/>
  <c r="D77" i="2"/>
  <c r="E72" i="2"/>
  <c r="D69" i="2"/>
  <c r="E64" i="2"/>
  <c r="D61" i="2"/>
  <c r="D58" i="2"/>
  <c r="F56" i="2"/>
  <c r="E53" i="2"/>
  <c r="D50" i="2"/>
  <c r="D47" i="2"/>
  <c r="F45" i="2"/>
  <c r="D22" i="2"/>
  <c r="F26" i="2"/>
  <c r="D40" i="2"/>
  <c r="E45" i="2"/>
  <c r="D51" i="2"/>
  <c r="E58" i="2"/>
  <c r="F94" i="2"/>
  <c r="F125" i="2"/>
  <c r="F148" i="2"/>
  <c r="E161" i="2"/>
  <c r="D174" i="2"/>
  <c r="D188" i="2"/>
  <c r="J12" i="1"/>
  <c r="D13" i="2"/>
  <c r="F18" i="2"/>
  <c r="E20" i="2"/>
  <c r="E22" i="2"/>
  <c r="D31" i="2"/>
  <c r="D33" i="2"/>
  <c r="F40" i="2"/>
  <c r="E48" i="2"/>
  <c r="F51" i="2"/>
  <c r="F58" i="2"/>
  <c r="E69" i="2"/>
  <c r="D82" i="2"/>
  <c r="E101" i="2"/>
  <c r="E117" i="2"/>
  <c r="E126" i="2"/>
  <c r="E136" i="2"/>
  <c r="D149" i="2"/>
  <c r="E13" i="2"/>
  <c r="D29" i="2"/>
  <c r="E43" i="2"/>
  <c r="D55" i="2"/>
  <c r="D64" i="2"/>
  <c r="F70" i="2"/>
  <c r="E83" i="2"/>
  <c r="D96" i="2"/>
  <c r="D128" i="2"/>
  <c r="E177" i="2"/>
  <c r="D192" i="2"/>
  <c r="D232" i="2"/>
  <c r="G13" i="3"/>
  <c r="H13" i="3" s="1"/>
  <c r="I13" i="3" s="1"/>
  <c r="J13" i="3" s="1"/>
  <c r="K13" i="3" s="1"/>
  <c r="L13" i="3" s="1"/>
  <c r="M13" i="3" s="1"/>
  <c r="D13" i="3"/>
  <c r="C13" i="3"/>
  <c r="H14" i="4"/>
  <c r="H22" i="4"/>
  <c r="G14" i="4"/>
  <c r="D14" i="4"/>
  <c r="E14" i="4"/>
  <c r="I22" i="4"/>
  <c r="B26" i="4" l="1"/>
  <c r="F72" i="2"/>
  <c r="F34" i="2"/>
  <c r="F21" i="2"/>
  <c r="F300" i="2"/>
  <c r="F78" i="2"/>
  <c r="F280" i="2"/>
  <c r="F164" i="2"/>
  <c r="F59" i="2"/>
  <c r="F7" i="4"/>
  <c r="F108" i="2"/>
  <c r="F16" i="2"/>
  <c r="F83" i="2"/>
  <c r="F158" i="2"/>
  <c r="F226" i="2"/>
  <c r="F93" i="2"/>
  <c r="F113" i="2"/>
  <c r="F44" i="2"/>
  <c r="F66" i="2"/>
  <c r="F41" i="2"/>
  <c r="F63" i="2"/>
  <c r="I7" i="4"/>
  <c r="F105" i="2"/>
  <c r="F236" i="2"/>
  <c r="F147" i="2"/>
  <c r="F32" i="2"/>
  <c r="F54" i="2"/>
  <c r="F97" i="2"/>
  <c r="F173" i="2"/>
  <c r="F136" i="2"/>
  <c r="F208" i="2"/>
  <c r="F106" i="2"/>
  <c r="F170" i="2"/>
  <c r="F159" i="2"/>
  <c r="F182" i="2"/>
  <c r="F169" i="2"/>
  <c r="F235" i="2"/>
  <c r="F310" i="2"/>
  <c r="F237" i="2"/>
  <c r="F317" i="2"/>
  <c r="F274" i="2"/>
  <c r="F308" i="2"/>
  <c r="F191" i="2"/>
  <c r="F255" i="2"/>
  <c r="F350" i="2"/>
  <c r="F252" i="2"/>
  <c r="F347" i="2"/>
  <c r="F225" i="2"/>
  <c r="F341" i="2"/>
  <c r="F287" i="2"/>
  <c r="F351" i="2"/>
  <c r="F305" i="2"/>
  <c r="F369" i="2"/>
  <c r="F344" i="2"/>
  <c r="F298" i="2"/>
  <c r="F362" i="2"/>
  <c r="F62" i="2"/>
  <c r="F80" i="2"/>
  <c r="F17" i="2"/>
  <c r="F181" i="2"/>
  <c r="F53" i="2"/>
  <c r="F104" i="2"/>
  <c r="F110" i="2"/>
  <c r="F35" i="2"/>
  <c r="B30" i="4"/>
  <c r="F67" i="2"/>
  <c r="F133" i="2"/>
  <c r="F77" i="2"/>
  <c r="F117" i="2"/>
  <c r="F197" i="2"/>
  <c r="F307" i="2"/>
  <c r="F109" i="2"/>
  <c r="F150" i="2"/>
  <c r="F194" i="2"/>
  <c r="F316" i="2"/>
  <c r="F92" i="2"/>
  <c r="F116" i="2"/>
  <c r="F81" i="2"/>
  <c r="F141" i="2"/>
  <c r="F187" i="2"/>
  <c r="F262" i="2"/>
  <c r="F154" i="2"/>
  <c r="F234" i="2"/>
  <c r="F348" i="2"/>
  <c r="F143" i="2"/>
  <c r="F153" i="2"/>
  <c r="F232" i="2"/>
  <c r="F221" i="2"/>
  <c r="F285" i="2"/>
  <c r="F258" i="2"/>
  <c r="F239" i="2"/>
  <c r="F318" i="2"/>
  <c r="F315" i="2"/>
  <c r="F209" i="2"/>
  <c r="F273" i="2"/>
  <c r="F309" i="2"/>
  <c r="F335" i="2"/>
  <c r="F289" i="2"/>
  <c r="F353" i="2"/>
  <c r="F328" i="2"/>
  <c r="F346" i="2"/>
  <c r="F42" i="2"/>
  <c r="F61" i="2"/>
  <c r="F155" i="2"/>
  <c r="E7" i="4"/>
  <c r="F64" i="2"/>
  <c r="F49" i="2"/>
  <c r="F139" i="2"/>
  <c r="F48" i="2"/>
  <c r="F6" i="4" s="1"/>
  <c r="F91" i="2"/>
  <c r="F206" i="2"/>
  <c r="F74" i="2"/>
  <c r="F71" i="2"/>
  <c r="F118" i="2"/>
  <c r="F163" i="2"/>
  <c r="F371" i="2"/>
  <c r="F144" i="2"/>
  <c r="F114" i="2"/>
  <c r="F178" i="2"/>
  <c r="F238" i="2"/>
  <c r="F167" i="2"/>
  <c r="F228" i="2"/>
  <c r="F177" i="2"/>
  <c r="F196" i="2"/>
  <c r="F240" i="2"/>
  <c r="F243" i="2"/>
  <c r="F326" i="2"/>
  <c r="F245" i="2"/>
  <c r="F333" i="2"/>
  <c r="F324" i="2"/>
  <c r="F199" i="2"/>
  <c r="F263" i="2"/>
  <c r="F366" i="2"/>
  <c r="F260" i="2"/>
  <c r="F281" i="2"/>
  <c r="F363" i="2"/>
  <c r="F233" i="2"/>
  <c r="F357" i="2"/>
  <c r="F295" i="2"/>
  <c r="F359" i="2"/>
  <c r="F313" i="2"/>
  <c r="F288" i="2"/>
  <c r="F352" i="2"/>
  <c r="F306" i="2"/>
  <c r="F370" i="2"/>
  <c r="F37" i="2"/>
  <c r="F50" i="2"/>
  <c r="F23" i="2"/>
  <c r="F47" i="2"/>
  <c r="F15" i="2"/>
  <c r="F96" i="2"/>
  <c r="C9" i="3"/>
  <c r="G9" i="3"/>
  <c r="H9" i="3" s="1"/>
  <c r="I9" i="3" s="1"/>
  <c r="J9" i="3" s="1"/>
  <c r="K9" i="3" s="1"/>
  <c r="L9" i="3" s="1"/>
  <c r="M9" i="3" s="1"/>
  <c r="D9" i="3"/>
  <c r="F102" i="2"/>
  <c r="F88" i="2"/>
  <c r="F126" i="2"/>
  <c r="F278" i="2"/>
  <c r="F165" i="2"/>
  <c r="F211" i="2"/>
  <c r="F55" i="2"/>
  <c r="F98" i="2"/>
  <c r="F156" i="2"/>
  <c r="F198" i="2"/>
  <c r="F30" i="2"/>
  <c r="F52" i="2"/>
  <c r="F95" i="2"/>
  <c r="F57" i="2"/>
  <c r="F76" i="2"/>
  <c r="F120" i="2"/>
  <c r="F218" i="2"/>
  <c r="F43" i="2"/>
  <c r="F65" i="2"/>
  <c r="F195" i="2"/>
  <c r="F168" i="2"/>
  <c r="F138" i="2"/>
  <c r="F180" i="2"/>
  <c r="F127" i="2"/>
  <c r="F137" i="2"/>
  <c r="F267" i="2"/>
  <c r="F205" i="2"/>
  <c r="F269" i="2"/>
  <c r="F242" i="2"/>
  <c r="F223" i="2"/>
  <c r="F286" i="2"/>
  <c r="F283" i="2"/>
  <c r="F193" i="2"/>
  <c r="F257" i="2"/>
  <c r="F319" i="2"/>
  <c r="F337" i="2"/>
  <c r="F312" i="2"/>
  <c r="F330" i="2"/>
  <c r="F28" i="2"/>
  <c r="F171" i="2"/>
  <c r="F19" i="2"/>
  <c r="F46" i="2"/>
  <c r="C7" i="4"/>
  <c r="F29" i="2"/>
  <c r="F112" i="2"/>
  <c r="D11" i="3"/>
  <c r="G11" i="3"/>
  <c r="H11" i="3" s="1"/>
  <c r="I11" i="3" s="1"/>
  <c r="J11" i="3" s="1"/>
  <c r="K11" i="3" s="1"/>
  <c r="L11" i="3" s="1"/>
  <c r="M11" i="3" s="1"/>
  <c r="C11" i="3"/>
  <c r="G7" i="4"/>
  <c r="F174" i="2"/>
  <c r="F101" i="2"/>
  <c r="H7" i="4"/>
  <c r="F355" i="2"/>
  <c r="F75" i="2"/>
  <c r="F121" i="2"/>
  <c r="F142" i="2"/>
  <c r="F192" i="2"/>
  <c r="F85" i="2"/>
  <c r="I6" i="4" s="1"/>
  <c r="F131" i="2"/>
  <c r="F216" i="2"/>
  <c r="F36" i="2"/>
  <c r="F124" i="2"/>
  <c r="F202" i="2"/>
  <c r="F364" i="2"/>
  <c r="F166" i="2"/>
  <c r="F100" i="2"/>
  <c r="F24" i="2"/>
  <c r="F89" i="2"/>
  <c r="F157" i="2"/>
  <c r="F128" i="2"/>
  <c r="F332" i="2"/>
  <c r="F162" i="2"/>
  <c r="F214" i="2"/>
  <c r="F151" i="2"/>
  <c r="F161" i="2"/>
  <c r="F227" i="2"/>
  <c r="F294" i="2"/>
  <c r="F229" i="2"/>
  <c r="F301" i="2"/>
  <c r="F266" i="2"/>
  <c r="F292" i="2"/>
  <c r="F183" i="2"/>
  <c r="F247" i="2"/>
  <c r="F334" i="2"/>
  <c r="F244" i="2"/>
  <c r="F331" i="2"/>
  <c r="F217" i="2"/>
  <c r="F325" i="2"/>
  <c r="F343" i="2"/>
  <c r="F297" i="2"/>
  <c r="F361" i="2"/>
  <c r="F336" i="2"/>
  <c r="F290" i="2"/>
  <c r="F354" i="2"/>
  <c r="D7" i="4"/>
  <c r="F39" i="2"/>
  <c r="F12" i="2"/>
  <c r="C6" i="4" s="1"/>
  <c r="F33" i="2"/>
  <c r="F200" i="2"/>
  <c r="F86" i="2"/>
  <c r="C14" i="3"/>
  <c r="G14" i="3"/>
  <c r="H14" i="3" s="1"/>
  <c r="I14" i="3" s="1"/>
  <c r="J14" i="3" s="1"/>
  <c r="K14" i="3" s="1"/>
  <c r="L14" i="3" s="1"/>
  <c r="M14" i="3" s="1"/>
  <c r="D14" i="3"/>
  <c r="F27" i="2"/>
  <c r="F38" i="2"/>
  <c r="G12" i="2"/>
  <c r="C13" i="2" s="1"/>
  <c r="G13" i="2" s="1"/>
  <c r="C14" i="2" s="1"/>
  <c r="G14" i="2" s="1"/>
  <c r="C15" i="2" s="1"/>
  <c r="G15" i="2" s="1"/>
  <c r="C16" i="2" s="1"/>
  <c r="G16" i="2" s="1"/>
  <c r="C17" i="2" s="1"/>
  <c r="G17" i="2" s="1"/>
  <c r="C18" i="2" s="1"/>
  <c r="G18" i="2" s="1"/>
  <c r="C19" i="2" s="1"/>
  <c r="G19" i="2" s="1"/>
  <c r="C20" i="2" s="1"/>
  <c r="G20" i="2" s="1"/>
  <c r="C21" i="2" s="1"/>
  <c r="G21" i="2" s="1"/>
  <c r="C22" i="2" s="1"/>
  <c r="G22" i="2" s="1"/>
  <c r="C23" i="2" s="1"/>
  <c r="G23" i="2" s="1"/>
  <c r="C24" i="2" s="1"/>
  <c r="G24" i="2" s="1"/>
  <c r="C25" i="2" s="1"/>
  <c r="G25" i="2" s="1"/>
  <c r="C26" i="2" s="1"/>
  <c r="G26" i="2" s="1"/>
  <c r="C27" i="2" s="1"/>
  <c r="G27" i="2" s="1"/>
  <c r="C28" i="2" s="1"/>
  <c r="G28" i="2" s="1"/>
  <c r="C29" i="2" s="1"/>
  <c r="G29" i="2" s="1"/>
  <c r="C30" i="2" s="1"/>
  <c r="G30" i="2" s="1"/>
  <c r="C31" i="2" s="1"/>
  <c r="G31" i="2" s="1"/>
  <c r="C32" i="2" s="1"/>
  <c r="G32" i="2" s="1"/>
  <c r="C33" i="2" s="1"/>
  <c r="G33" i="2" s="1"/>
  <c r="C34" i="2" s="1"/>
  <c r="G34" i="2" s="1"/>
  <c r="C35" i="2" s="1"/>
  <c r="G35" i="2" s="1"/>
  <c r="C36" i="2" s="1"/>
  <c r="G36" i="2" s="1"/>
  <c r="C37" i="2" s="1"/>
  <c r="G37" i="2" s="1"/>
  <c r="C38" i="2" s="1"/>
  <c r="G38" i="2" s="1"/>
  <c r="C39" i="2" s="1"/>
  <c r="G39" i="2" s="1"/>
  <c r="C40" i="2" s="1"/>
  <c r="G40" i="2" s="1"/>
  <c r="C41" i="2" s="1"/>
  <c r="G41" i="2" s="1"/>
  <c r="C42" i="2" s="1"/>
  <c r="G42" i="2" s="1"/>
  <c r="C43" i="2" s="1"/>
  <c r="G43" i="2" s="1"/>
  <c r="C44" i="2" s="1"/>
  <c r="G44" i="2" s="1"/>
  <c r="C45" i="2" s="1"/>
  <c r="G45" i="2" s="1"/>
  <c r="C46" i="2" s="1"/>
  <c r="G46" i="2" s="1"/>
  <c r="C47" i="2" s="1"/>
  <c r="G47" i="2" s="1"/>
  <c r="C48" i="2" s="1"/>
  <c r="G48" i="2" s="1"/>
  <c r="C49" i="2" s="1"/>
  <c r="G49" i="2" s="1"/>
  <c r="C50" i="2" s="1"/>
  <c r="G50" i="2" s="1"/>
  <c r="C51" i="2" s="1"/>
  <c r="G51" i="2" s="1"/>
  <c r="C52" i="2" s="1"/>
  <c r="G52" i="2" s="1"/>
  <c r="C53" i="2" s="1"/>
  <c r="G53" i="2" s="1"/>
  <c r="C54" i="2" s="1"/>
  <c r="G54" i="2" s="1"/>
  <c r="C55" i="2" s="1"/>
  <c r="G55" i="2" s="1"/>
  <c r="C56" i="2" s="1"/>
  <c r="G56" i="2" s="1"/>
  <c r="C57" i="2" s="1"/>
  <c r="G57" i="2" s="1"/>
  <c r="C58" i="2" s="1"/>
  <c r="G58" i="2" s="1"/>
  <c r="C59" i="2" s="1"/>
  <c r="G59" i="2" s="1"/>
  <c r="C60" i="2" s="1"/>
  <c r="G60" i="2" s="1"/>
  <c r="C61" i="2" s="1"/>
  <c r="G61" i="2" s="1"/>
  <c r="C62" i="2" s="1"/>
  <c r="G62" i="2" s="1"/>
  <c r="C63" i="2" s="1"/>
  <c r="G63" i="2" s="1"/>
  <c r="C64" i="2" s="1"/>
  <c r="G64" i="2" s="1"/>
  <c r="C65" i="2" s="1"/>
  <c r="G65" i="2" s="1"/>
  <c r="C66" i="2" s="1"/>
  <c r="G66" i="2" s="1"/>
  <c r="C67" i="2" s="1"/>
  <c r="G67" i="2" s="1"/>
  <c r="C68" i="2" s="1"/>
  <c r="G68" i="2" s="1"/>
  <c r="C69" i="2" s="1"/>
  <c r="G69" i="2" s="1"/>
  <c r="C70" i="2" s="1"/>
  <c r="G70" i="2" s="1"/>
  <c r="C71" i="2" s="1"/>
  <c r="G71" i="2" s="1"/>
  <c r="F14" i="2"/>
  <c r="F79" i="2"/>
  <c r="F60" i="2"/>
  <c r="G6" i="4" s="1"/>
  <c r="G8" i="4" s="1"/>
  <c r="F248" i="2"/>
  <c r="F152" i="2"/>
  <c r="F230" i="2"/>
  <c r="F122" i="2"/>
  <c r="F219" i="2"/>
  <c r="F270" i="2"/>
  <c r="F111" i="2"/>
  <c r="F175" i="2"/>
  <c r="F204" i="2"/>
  <c r="F264" i="2"/>
  <c r="F186" i="2"/>
  <c r="F272" i="2"/>
  <c r="F251" i="2"/>
  <c r="F342" i="2"/>
  <c r="F253" i="2"/>
  <c r="F349" i="2"/>
  <c r="F340" i="2"/>
  <c r="F207" i="2"/>
  <c r="F271" i="2"/>
  <c r="F268" i="2"/>
  <c r="F241" i="2"/>
  <c r="F303" i="2"/>
  <c r="F367" i="2"/>
  <c r="F321" i="2"/>
  <c r="F296" i="2"/>
  <c r="F360" i="2"/>
  <c r="F314" i="2"/>
  <c r="F7" i="3"/>
  <c r="J18" i="1"/>
  <c r="F31" i="2"/>
  <c r="F184" i="2"/>
  <c r="F25" i="2"/>
  <c r="F13" i="2"/>
  <c r="G4" i="3"/>
  <c r="I8" i="4" l="1"/>
  <c r="G18" i="4"/>
  <c r="C72" i="2"/>
  <c r="G72" i="2" s="1"/>
  <c r="C73" i="2" s="1"/>
  <c r="G73" i="2" s="1"/>
  <c r="C74" i="2" s="1"/>
  <c r="G74" i="2" s="1"/>
  <c r="C75" i="2" s="1"/>
  <c r="G75" i="2" s="1"/>
  <c r="C76" i="2" s="1"/>
  <c r="G76" i="2" s="1"/>
  <c r="C77" i="2" s="1"/>
  <c r="G77" i="2" s="1"/>
  <c r="C78" i="2" s="1"/>
  <c r="G78" i="2" s="1"/>
  <c r="C79" i="2" s="1"/>
  <c r="G79" i="2" s="1"/>
  <c r="C80" i="2" s="1"/>
  <c r="G80" i="2" s="1"/>
  <c r="C81" i="2" s="1"/>
  <c r="G81" i="2" s="1"/>
  <c r="C82" i="2" s="1"/>
  <c r="G82" i="2" s="1"/>
  <c r="C83" i="2" s="1"/>
  <c r="G83" i="2" s="1"/>
  <c r="D6" i="4"/>
  <c r="F15" i="3"/>
  <c r="J19" i="1"/>
  <c r="C8" i="4"/>
  <c r="G7" i="3"/>
  <c r="H7" i="3" s="1"/>
  <c r="I7" i="3" s="1"/>
  <c r="J7" i="3" s="1"/>
  <c r="K7" i="3" s="1"/>
  <c r="L7" i="3" s="1"/>
  <c r="M7" i="3" s="1"/>
  <c r="C7" i="3"/>
  <c r="C15" i="3" s="1"/>
  <c r="C16" i="3" s="1"/>
  <c r="D7" i="3"/>
  <c r="F8" i="4"/>
  <c r="H4" i="3"/>
  <c r="H6" i="4"/>
  <c r="E6" i="4"/>
  <c r="B28" i="4"/>
  <c r="I4" i="3" l="1"/>
  <c r="H23" i="1"/>
  <c r="J23" i="1"/>
  <c r="K23" i="1" s="1"/>
  <c r="I26" i="1"/>
  <c r="I25" i="1"/>
  <c r="I24" i="1"/>
  <c r="G15" i="3"/>
  <c r="D15" i="3"/>
  <c r="F16" i="3"/>
  <c r="D8" i="4"/>
  <c r="E8" i="4"/>
  <c r="H18" i="4"/>
  <c r="C84" i="2"/>
  <c r="G84" i="2" s="1"/>
  <c r="C85" i="2" s="1"/>
  <c r="G85" i="2" s="1"/>
  <c r="C86" i="2" s="1"/>
  <c r="G86" i="2" s="1"/>
  <c r="C87" i="2" s="1"/>
  <c r="G87" i="2" s="1"/>
  <c r="C88" i="2" s="1"/>
  <c r="G88" i="2" s="1"/>
  <c r="C89" i="2" s="1"/>
  <c r="G89" i="2" s="1"/>
  <c r="C90" i="2" s="1"/>
  <c r="G90" i="2" s="1"/>
  <c r="C91" i="2" s="1"/>
  <c r="G91" i="2" s="1"/>
  <c r="C92" i="2" s="1"/>
  <c r="G92" i="2" s="1"/>
  <c r="C93" i="2" s="1"/>
  <c r="G93" i="2" s="1"/>
  <c r="C94" i="2" s="1"/>
  <c r="G94" i="2" s="1"/>
  <c r="C95" i="2" s="1"/>
  <c r="G95" i="2" s="1"/>
  <c r="H8" i="4"/>
  <c r="H15" i="3" l="1"/>
  <c r="G16" i="3"/>
  <c r="D3" i="4" s="1"/>
  <c r="C3" i="4"/>
  <c r="D16" i="3"/>
  <c r="J4" i="3"/>
  <c r="I18" i="4"/>
  <c r="C96" i="2"/>
  <c r="G96" i="2" s="1"/>
  <c r="C97" i="2" s="1"/>
  <c r="G97" i="2" s="1"/>
  <c r="C98" i="2" s="1"/>
  <c r="G98" i="2" s="1"/>
  <c r="C99" i="2" s="1"/>
  <c r="G99" i="2" s="1"/>
  <c r="C100" i="2" s="1"/>
  <c r="G100" i="2" s="1"/>
  <c r="C101" i="2" s="1"/>
  <c r="G101" i="2" s="1"/>
  <c r="C102" i="2" s="1"/>
  <c r="G102" i="2" s="1"/>
  <c r="C103" i="2" s="1"/>
  <c r="G103" i="2" s="1"/>
  <c r="C104" i="2" s="1"/>
  <c r="G104" i="2" s="1"/>
  <c r="C105" i="2" s="1"/>
  <c r="G105" i="2" s="1"/>
  <c r="C106" i="2" s="1"/>
  <c r="G106" i="2" s="1"/>
  <c r="C107" i="2" s="1"/>
  <c r="G107" i="2" s="1"/>
  <c r="C108" i="2" s="1"/>
  <c r="G108" i="2" s="1"/>
  <c r="C109" i="2" s="1"/>
  <c r="G109" i="2" s="1"/>
  <c r="C110" i="2" s="1"/>
  <c r="G110" i="2" s="1"/>
  <c r="C111" i="2" s="1"/>
  <c r="G111" i="2" s="1"/>
  <c r="C112" i="2" s="1"/>
  <c r="G112" i="2" s="1"/>
  <c r="C113" i="2" s="1"/>
  <c r="G113" i="2" s="1"/>
  <c r="C114" i="2" s="1"/>
  <c r="G114" i="2" s="1"/>
  <c r="C115" i="2" s="1"/>
  <c r="G115" i="2" s="1"/>
  <c r="C116" i="2" s="1"/>
  <c r="G116" i="2" s="1"/>
  <c r="C117" i="2" s="1"/>
  <c r="G117" i="2" s="1"/>
  <c r="C118" i="2" s="1"/>
  <c r="G118" i="2" s="1"/>
  <c r="C119" i="2" s="1"/>
  <c r="G119" i="2" s="1"/>
  <c r="C120" i="2" s="1"/>
  <c r="G120" i="2" s="1"/>
  <c r="C121" i="2" s="1"/>
  <c r="G121" i="2" s="1"/>
  <c r="C122" i="2" s="1"/>
  <c r="G122" i="2" s="1"/>
  <c r="C123" i="2" s="1"/>
  <c r="G123" i="2" s="1"/>
  <c r="C124" i="2" s="1"/>
  <c r="G124" i="2" s="1"/>
  <c r="C125" i="2" s="1"/>
  <c r="G125" i="2" s="1"/>
  <c r="C126" i="2" s="1"/>
  <c r="G126" i="2" s="1"/>
  <c r="C127" i="2" s="1"/>
  <c r="G127" i="2" s="1"/>
  <c r="C128" i="2" s="1"/>
  <c r="G128" i="2" s="1"/>
  <c r="C129" i="2" s="1"/>
  <c r="G129" i="2" s="1"/>
  <c r="C130" i="2" s="1"/>
  <c r="G130" i="2" s="1"/>
  <c r="C131" i="2" s="1"/>
  <c r="G131" i="2" s="1"/>
  <c r="C132" i="2" s="1"/>
  <c r="G132" i="2" s="1"/>
  <c r="C133" i="2" s="1"/>
  <c r="G133" i="2" s="1"/>
  <c r="C134" i="2" s="1"/>
  <c r="G134" i="2" s="1"/>
  <c r="C135" i="2" s="1"/>
  <c r="G135" i="2" s="1"/>
  <c r="C136" i="2" s="1"/>
  <c r="G136" i="2" s="1"/>
  <c r="C137" i="2" s="1"/>
  <c r="G137" i="2" s="1"/>
  <c r="C138" i="2" s="1"/>
  <c r="G138" i="2" s="1"/>
  <c r="C139" i="2" s="1"/>
  <c r="G139" i="2" s="1"/>
  <c r="C140" i="2" s="1"/>
  <c r="G140" i="2" s="1"/>
  <c r="C141" i="2" s="1"/>
  <c r="G141" i="2" s="1"/>
  <c r="C142" i="2" s="1"/>
  <c r="G142" i="2" s="1"/>
  <c r="C143" i="2" s="1"/>
  <c r="G143" i="2" s="1"/>
  <c r="C144" i="2" s="1"/>
  <c r="G144" i="2" s="1"/>
  <c r="C145" i="2" s="1"/>
  <c r="G145" i="2" s="1"/>
  <c r="C146" i="2" s="1"/>
  <c r="G146" i="2" s="1"/>
  <c r="C147" i="2" s="1"/>
  <c r="G147" i="2" s="1"/>
  <c r="C148" i="2" s="1"/>
  <c r="G148" i="2" s="1"/>
  <c r="C149" i="2" s="1"/>
  <c r="G149" i="2" s="1"/>
  <c r="C150" i="2" s="1"/>
  <c r="G150" i="2" s="1"/>
  <c r="C151" i="2" s="1"/>
  <c r="G151" i="2" s="1"/>
  <c r="C152" i="2" s="1"/>
  <c r="G152" i="2" s="1"/>
  <c r="C153" i="2" s="1"/>
  <c r="G153" i="2" s="1"/>
  <c r="C154" i="2" s="1"/>
  <c r="G154" i="2" s="1"/>
  <c r="C155" i="2" s="1"/>
  <c r="G155" i="2" s="1"/>
  <c r="C156" i="2" s="1"/>
  <c r="G156" i="2" s="1"/>
  <c r="C157" i="2" s="1"/>
  <c r="G157" i="2" s="1"/>
  <c r="C158" i="2" s="1"/>
  <c r="G158" i="2" s="1"/>
  <c r="C159" i="2" s="1"/>
  <c r="G159" i="2" s="1"/>
  <c r="C160" i="2" s="1"/>
  <c r="G160" i="2" s="1"/>
  <c r="C161" i="2" s="1"/>
  <c r="G161" i="2" s="1"/>
  <c r="C162" i="2" s="1"/>
  <c r="G162" i="2" s="1"/>
  <c r="C163" i="2" s="1"/>
  <c r="G163" i="2" s="1"/>
  <c r="C164" i="2" s="1"/>
  <c r="G164" i="2" s="1"/>
  <c r="C165" i="2" s="1"/>
  <c r="G165" i="2" s="1"/>
  <c r="C166" i="2" s="1"/>
  <c r="G166" i="2" s="1"/>
  <c r="C167" i="2" s="1"/>
  <c r="G167" i="2" s="1"/>
  <c r="C168" i="2" s="1"/>
  <c r="G168" i="2" s="1"/>
  <c r="C169" i="2" s="1"/>
  <c r="G169" i="2" s="1"/>
  <c r="C170" i="2" s="1"/>
  <c r="G170" i="2" s="1"/>
  <c r="C171" i="2" s="1"/>
  <c r="G171" i="2" s="1"/>
  <c r="C172" i="2" s="1"/>
  <c r="G172" i="2" s="1"/>
  <c r="C173" i="2" s="1"/>
  <c r="G173" i="2" s="1"/>
  <c r="C174" i="2" s="1"/>
  <c r="G174" i="2" s="1"/>
  <c r="C175" i="2" s="1"/>
  <c r="G175" i="2" s="1"/>
  <c r="C176" i="2" s="1"/>
  <c r="G176" i="2" s="1"/>
  <c r="C177" i="2" s="1"/>
  <c r="G177" i="2" s="1"/>
  <c r="C178" i="2" s="1"/>
  <c r="G178" i="2" s="1"/>
  <c r="C179" i="2" s="1"/>
  <c r="G179" i="2" s="1"/>
  <c r="C180" i="2" s="1"/>
  <c r="G180" i="2" s="1"/>
  <c r="C181" i="2" s="1"/>
  <c r="G181" i="2" s="1"/>
  <c r="C182" i="2" s="1"/>
  <c r="G182" i="2" s="1"/>
  <c r="C183" i="2" s="1"/>
  <c r="G183" i="2" s="1"/>
  <c r="C184" i="2" s="1"/>
  <c r="G184" i="2" s="1"/>
  <c r="C185" i="2" s="1"/>
  <c r="G185" i="2" s="1"/>
  <c r="C186" i="2" s="1"/>
  <c r="G186" i="2" s="1"/>
  <c r="C187" i="2" s="1"/>
  <c r="G187" i="2" s="1"/>
  <c r="C188" i="2" s="1"/>
  <c r="G188" i="2" s="1"/>
  <c r="C189" i="2" s="1"/>
  <c r="G189" i="2" s="1"/>
  <c r="C190" i="2" s="1"/>
  <c r="G190" i="2" s="1"/>
  <c r="C191" i="2" s="1"/>
  <c r="G191" i="2" s="1"/>
  <c r="C192" i="2" s="1"/>
  <c r="G192" i="2" s="1"/>
  <c r="C193" i="2" s="1"/>
  <c r="G193" i="2" s="1"/>
  <c r="C194" i="2" s="1"/>
  <c r="G194" i="2" s="1"/>
  <c r="C195" i="2" s="1"/>
  <c r="G195" i="2" s="1"/>
  <c r="C196" i="2" s="1"/>
  <c r="G196" i="2" s="1"/>
  <c r="C197" i="2" s="1"/>
  <c r="G197" i="2" s="1"/>
  <c r="C198" i="2" s="1"/>
  <c r="G198" i="2" s="1"/>
  <c r="C199" i="2" s="1"/>
  <c r="G199" i="2" s="1"/>
  <c r="C200" i="2" s="1"/>
  <c r="G200" i="2" s="1"/>
  <c r="C201" i="2" s="1"/>
  <c r="G201" i="2" s="1"/>
  <c r="C202" i="2" s="1"/>
  <c r="G202" i="2" s="1"/>
  <c r="C203" i="2" s="1"/>
  <c r="G203" i="2" s="1"/>
  <c r="C204" i="2" s="1"/>
  <c r="G204" i="2" s="1"/>
  <c r="C205" i="2" s="1"/>
  <c r="G205" i="2" s="1"/>
  <c r="C206" i="2" s="1"/>
  <c r="G206" i="2" s="1"/>
  <c r="C207" i="2" s="1"/>
  <c r="G207" i="2" s="1"/>
  <c r="C208" i="2" s="1"/>
  <c r="G208" i="2" s="1"/>
  <c r="C209" i="2" s="1"/>
  <c r="G209" i="2" s="1"/>
  <c r="C210" i="2" s="1"/>
  <c r="G210" i="2" s="1"/>
  <c r="C211" i="2" s="1"/>
  <c r="G211" i="2" s="1"/>
  <c r="C212" i="2" s="1"/>
  <c r="G212" i="2" s="1"/>
  <c r="C213" i="2" s="1"/>
  <c r="G213" i="2" s="1"/>
  <c r="C214" i="2" s="1"/>
  <c r="G214" i="2" s="1"/>
  <c r="C215" i="2" s="1"/>
  <c r="G215" i="2" s="1"/>
  <c r="C216" i="2" s="1"/>
  <c r="G216" i="2" s="1"/>
  <c r="C217" i="2" s="1"/>
  <c r="G217" i="2" s="1"/>
  <c r="C218" i="2" s="1"/>
  <c r="G218" i="2" s="1"/>
  <c r="C219" i="2" s="1"/>
  <c r="G219" i="2" s="1"/>
  <c r="C220" i="2" s="1"/>
  <c r="G220" i="2" s="1"/>
  <c r="C221" i="2" s="1"/>
  <c r="G221" i="2" s="1"/>
  <c r="C222" i="2" s="1"/>
  <c r="G222" i="2" s="1"/>
  <c r="C223" i="2" s="1"/>
  <c r="G223" i="2" s="1"/>
  <c r="C224" i="2" s="1"/>
  <c r="G224" i="2" s="1"/>
  <c r="C225" i="2" s="1"/>
  <c r="G225" i="2" s="1"/>
  <c r="C226" i="2" s="1"/>
  <c r="G226" i="2" s="1"/>
  <c r="C227" i="2" s="1"/>
  <c r="G227" i="2" s="1"/>
  <c r="C228" i="2" s="1"/>
  <c r="G228" i="2" s="1"/>
  <c r="C229" i="2" s="1"/>
  <c r="G229" i="2" s="1"/>
  <c r="C230" i="2" s="1"/>
  <c r="G230" i="2" s="1"/>
  <c r="C231" i="2" s="1"/>
  <c r="G231" i="2" s="1"/>
  <c r="C232" i="2" s="1"/>
  <c r="G232" i="2" s="1"/>
  <c r="C233" i="2" s="1"/>
  <c r="G233" i="2" s="1"/>
  <c r="C234" i="2" s="1"/>
  <c r="G234" i="2" s="1"/>
  <c r="C235" i="2" s="1"/>
  <c r="G235" i="2" s="1"/>
  <c r="C236" i="2" s="1"/>
  <c r="G236" i="2" s="1"/>
  <c r="C237" i="2" s="1"/>
  <c r="G237" i="2" s="1"/>
  <c r="C238" i="2" s="1"/>
  <c r="G238" i="2" s="1"/>
  <c r="C239" i="2" s="1"/>
  <c r="G239" i="2" s="1"/>
  <c r="C240" i="2" s="1"/>
  <c r="G240" i="2" s="1"/>
  <c r="C241" i="2" s="1"/>
  <c r="G241" i="2" s="1"/>
  <c r="C242" i="2" s="1"/>
  <c r="G242" i="2" s="1"/>
  <c r="C243" i="2" s="1"/>
  <c r="G243" i="2" s="1"/>
  <c r="C244" i="2" s="1"/>
  <c r="G244" i="2" s="1"/>
  <c r="C245" i="2" s="1"/>
  <c r="G245" i="2" s="1"/>
  <c r="C246" i="2" s="1"/>
  <c r="G246" i="2" s="1"/>
  <c r="C247" i="2" s="1"/>
  <c r="G247" i="2" s="1"/>
  <c r="C248" i="2" s="1"/>
  <c r="G248" i="2" s="1"/>
  <c r="C249" i="2" s="1"/>
  <c r="G249" i="2" s="1"/>
  <c r="C250" i="2" s="1"/>
  <c r="G250" i="2" s="1"/>
  <c r="C251" i="2" s="1"/>
  <c r="G251" i="2" s="1"/>
  <c r="C252" i="2" s="1"/>
  <c r="G252" i="2" s="1"/>
  <c r="C253" i="2" s="1"/>
  <c r="G253" i="2" s="1"/>
  <c r="C254" i="2" s="1"/>
  <c r="G254" i="2" s="1"/>
  <c r="C255" i="2" s="1"/>
  <c r="G255" i="2" s="1"/>
  <c r="C256" i="2" s="1"/>
  <c r="G256" i="2" s="1"/>
  <c r="C257" i="2" s="1"/>
  <c r="G257" i="2" s="1"/>
  <c r="C258" i="2" s="1"/>
  <c r="G258" i="2" s="1"/>
  <c r="C259" i="2" s="1"/>
  <c r="G259" i="2" s="1"/>
  <c r="C260" i="2" s="1"/>
  <c r="G260" i="2" s="1"/>
  <c r="C261" i="2" s="1"/>
  <c r="G261" i="2" s="1"/>
  <c r="C262" i="2" s="1"/>
  <c r="G262" i="2" s="1"/>
  <c r="C263" i="2" s="1"/>
  <c r="G263" i="2" s="1"/>
  <c r="C264" i="2" s="1"/>
  <c r="G264" i="2" s="1"/>
  <c r="C265" i="2" s="1"/>
  <c r="G265" i="2" s="1"/>
  <c r="C266" i="2" s="1"/>
  <c r="G266" i="2" s="1"/>
  <c r="C267" i="2" s="1"/>
  <c r="G267" i="2" s="1"/>
  <c r="C268" i="2" s="1"/>
  <c r="G268" i="2" s="1"/>
  <c r="C269" i="2" s="1"/>
  <c r="G269" i="2" s="1"/>
  <c r="C270" i="2" s="1"/>
  <c r="G270" i="2" s="1"/>
  <c r="C271" i="2" s="1"/>
  <c r="G271" i="2" s="1"/>
  <c r="C272" i="2" s="1"/>
  <c r="G272" i="2" s="1"/>
  <c r="C273" i="2" s="1"/>
  <c r="G273" i="2" s="1"/>
  <c r="C274" i="2" s="1"/>
  <c r="G274" i="2" s="1"/>
  <c r="C275" i="2" s="1"/>
  <c r="G275" i="2" s="1"/>
  <c r="C276" i="2" s="1"/>
  <c r="G276" i="2" s="1"/>
  <c r="C277" i="2" s="1"/>
  <c r="G277" i="2" s="1"/>
  <c r="C278" i="2" s="1"/>
  <c r="G278" i="2" s="1"/>
  <c r="C279" i="2" s="1"/>
  <c r="G279" i="2" s="1"/>
  <c r="C280" i="2" s="1"/>
  <c r="G280" i="2" s="1"/>
  <c r="C281" i="2" s="1"/>
  <c r="G281" i="2" s="1"/>
  <c r="C282" i="2" s="1"/>
  <c r="G282" i="2" s="1"/>
  <c r="C283" i="2" s="1"/>
  <c r="G283" i="2" s="1"/>
  <c r="C284" i="2" s="1"/>
  <c r="G284" i="2" s="1"/>
  <c r="C285" i="2" s="1"/>
  <c r="G285" i="2" s="1"/>
  <c r="C286" i="2" s="1"/>
  <c r="G286" i="2" s="1"/>
  <c r="C287" i="2" s="1"/>
  <c r="G287" i="2" s="1"/>
  <c r="C288" i="2" s="1"/>
  <c r="G288" i="2" s="1"/>
  <c r="C289" i="2" s="1"/>
  <c r="G289" i="2" s="1"/>
  <c r="C290" i="2" s="1"/>
  <c r="G290" i="2" s="1"/>
  <c r="C291" i="2" s="1"/>
  <c r="G291" i="2" s="1"/>
  <c r="C292" i="2" s="1"/>
  <c r="G292" i="2" s="1"/>
  <c r="C293" i="2" s="1"/>
  <c r="G293" i="2" s="1"/>
  <c r="C294" i="2" s="1"/>
  <c r="G294" i="2" s="1"/>
  <c r="C295" i="2" s="1"/>
  <c r="G295" i="2" s="1"/>
  <c r="C296" i="2" s="1"/>
  <c r="G296" i="2" s="1"/>
  <c r="C297" i="2" s="1"/>
  <c r="G297" i="2" s="1"/>
  <c r="C298" i="2" s="1"/>
  <c r="G298" i="2" s="1"/>
  <c r="C299" i="2" s="1"/>
  <c r="G299" i="2" s="1"/>
  <c r="C300" i="2" s="1"/>
  <c r="G300" i="2" s="1"/>
  <c r="C301" i="2" s="1"/>
  <c r="G301" i="2" s="1"/>
  <c r="C302" i="2" s="1"/>
  <c r="G302" i="2" s="1"/>
  <c r="C303" i="2" s="1"/>
  <c r="G303" i="2" s="1"/>
  <c r="C304" i="2" s="1"/>
  <c r="G304" i="2" s="1"/>
  <c r="C305" i="2" s="1"/>
  <c r="G305" i="2" s="1"/>
  <c r="C306" i="2" s="1"/>
  <c r="G306" i="2" s="1"/>
  <c r="C307" i="2" s="1"/>
  <c r="G307" i="2" s="1"/>
  <c r="C308" i="2" s="1"/>
  <c r="G308" i="2" s="1"/>
  <c r="C309" i="2" s="1"/>
  <c r="G309" i="2" s="1"/>
  <c r="C310" i="2" s="1"/>
  <c r="G310" i="2" s="1"/>
  <c r="C311" i="2" s="1"/>
  <c r="G311" i="2" s="1"/>
  <c r="C312" i="2" s="1"/>
  <c r="G312" i="2" s="1"/>
  <c r="C313" i="2" s="1"/>
  <c r="G313" i="2" s="1"/>
  <c r="C314" i="2" s="1"/>
  <c r="G314" i="2" s="1"/>
  <c r="C315" i="2" s="1"/>
  <c r="G315" i="2" s="1"/>
  <c r="C316" i="2" s="1"/>
  <c r="G316" i="2" s="1"/>
  <c r="C317" i="2" s="1"/>
  <c r="G317" i="2" s="1"/>
  <c r="C318" i="2" s="1"/>
  <c r="G318" i="2" s="1"/>
  <c r="C319" i="2" s="1"/>
  <c r="G319" i="2" s="1"/>
  <c r="C320" i="2" s="1"/>
  <c r="G320" i="2" s="1"/>
  <c r="C321" i="2" s="1"/>
  <c r="G321" i="2" s="1"/>
  <c r="C322" i="2" s="1"/>
  <c r="G322" i="2" s="1"/>
  <c r="C323" i="2" s="1"/>
  <c r="G323" i="2" s="1"/>
  <c r="C324" i="2" s="1"/>
  <c r="G324" i="2" s="1"/>
  <c r="C325" i="2" s="1"/>
  <c r="G325" i="2" s="1"/>
  <c r="C326" i="2" s="1"/>
  <c r="G326" i="2" s="1"/>
  <c r="C327" i="2" s="1"/>
  <c r="G327" i="2" s="1"/>
  <c r="C328" i="2" s="1"/>
  <c r="G328" i="2" s="1"/>
  <c r="C329" i="2" s="1"/>
  <c r="G329" i="2" s="1"/>
  <c r="C330" i="2" s="1"/>
  <c r="G330" i="2" s="1"/>
  <c r="C331" i="2" s="1"/>
  <c r="G331" i="2" s="1"/>
  <c r="C332" i="2" s="1"/>
  <c r="G332" i="2" s="1"/>
  <c r="C333" i="2" s="1"/>
  <c r="G333" i="2" s="1"/>
  <c r="C334" i="2" s="1"/>
  <c r="G334" i="2" s="1"/>
  <c r="C335" i="2" s="1"/>
  <c r="G335" i="2" s="1"/>
  <c r="C336" i="2" s="1"/>
  <c r="G336" i="2" s="1"/>
  <c r="C337" i="2" s="1"/>
  <c r="G337" i="2" s="1"/>
  <c r="C338" i="2" s="1"/>
  <c r="G338" i="2" s="1"/>
  <c r="C339" i="2" s="1"/>
  <c r="G339" i="2" s="1"/>
  <c r="C340" i="2" s="1"/>
  <c r="G340" i="2" s="1"/>
  <c r="C341" i="2" s="1"/>
  <c r="G341" i="2" s="1"/>
  <c r="C342" i="2" s="1"/>
  <c r="G342" i="2" s="1"/>
  <c r="C343" i="2" s="1"/>
  <c r="G343" i="2" s="1"/>
  <c r="C344" i="2" s="1"/>
  <c r="G344" i="2" s="1"/>
  <c r="C345" i="2" s="1"/>
  <c r="G345" i="2" s="1"/>
  <c r="C346" i="2" s="1"/>
  <c r="G346" i="2" s="1"/>
  <c r="C347" i="2" s="1"/>
  <c r="G347" i="2" s="1"/>
  <c r="C348" i="2" s="1"/>
  <c r="G348" i="2" s="1"/>
  <c r="C349" i="2" s="1"/>
  <c r="G349" i="2" s="1"/>
  <c r="C350" i="2" s="1"/>
  <c r="G350" i="2" s="1"/>
  <c r="C351" i="2" s="1"/>
  <c r="G351" i="2" s="1"/>
  <c r="C352" i="2" s="1"/>
  <c r="G352" i="2" s="1"/>
  <c r="C353" i="2" s="1"/>
  <c r="G353" i="2" s="1"/>
  <c r="C354" i="2" s="1"/>
  <c r="G354" i="2" s="1"/>
  <c r="C355" i="2" s="1"/>
  <c r="G355" i="2" s="1"/>
  <c r="C356" i="2" s="1"/>
  <c r="G356" i="2" s="1"/>
  <c r="C357" i="2" s="1"/>
  <c r="G357" i="2" s="1"/>
  <c r="C358" i="2" s="1"/>
  <c r="G358" i="2" s="1"/>
  <c r="C359" i="2" s="1"/>
  <c r="G359" i="2" s="1"/>
  <c r="C360" i="2" s="1"/>
  <c r="G360" i="2" s="1"/>
  <c r="C361" i="2" s="1"/>
  <c r="G361" i="2" s="1"/>
  <c r="C362" i="2" s="1"/>
  <c r="G362" i="2" s="1"/>
  <c r="C363" i="2" s="1"/>
  <c r="G363" i="2" s="1"/>
  <c r="C364" i="2" s="1"/>
  <c r="G364" i="2" s="1"/>
  <c r="C365" i="2" s="1"/>
  <c r="G365" i="2" s="1"/>
  <c r="C366" i="2" s="1"/>
  <c r="G366" i="2" s="1"/>
  <c r="C367" i="2" s="1"/>
  <c r="G367" i="2" s="1"/>
  <c r="C368" i="2" s="1"/>
  <c r="G368" i="2" s="1"/>
  <c r="C369" i="2" s="1"/>
  <c r="G369" i="2" s="1"/>
  <c r="C370" i="2" s="1"/>
  <c r="G370" i="2" s="1"/>
  <c r="C371" i="2" s="1"/>
  <c r="G371" i="2" s="1"/>
  <c r="I15" i="3" l="1"/>
  <c r="H16" i="3"/>
  <c r="E3" i="4" s="1"/>
  <c r="C30" i="4"/>
  <c r="C9" i="4"/>
  <c r="C10" i="4"/>
  <c r="K4" i="3"/>
  <c r="D30" i="4"/>
  <c r="D9" i="4"/>
  <c r="D10" i="4"/>
  <c r="C24" i="4" l="1"/>
  <c r="C11" i="4"/>
  <c r="C12" i="4"/>
  <c r="E9" i="4"/>
  <c r="E30" i="4"/>
  <c r="E10" i="4"/>
  <c r="D24" i="4"/>
  <c r="D26" i="4" s="1"/>
  <c r="D28" i="4" s="1"/>
  <c r="D12" i="4"/>
  <c r="D11" i="4"/>
  <c r="J15" i="3"/>
  <c r="I16" i="3"/>
  <c r="E24" i="4" l="1"/>
  <c r="E26" i="4" s="1"/>
  <c r="E28" i="4" s="1"/>
  <c r="E12" i="4"/>
  <c r="E11" i="4"/>
  <c r="F30" i="4"/>
  <c r="F10" i="4"/>
  <c r="K15" i="3"/>
  <c r="J16" i="3"/>
  <c r="C26" i="4"/>
  <c r="M4" i="3"/>
  <c r="L15" i="3" l="1"/>
  <c r="K16" i="3"/>
  <c r="G32" i="4"/>
  <c r="G3" i="4"/>
  <c r="F11" i="4"/>
  <c r="F26" i="4"/>
  <c r="F28" i="4" s="1"/>
  <c r="F12" i="4"/>
  <c r="C28" i="4"/>
  <c r="M15" i="3" l="1"/>
  <c r="M16" i="3" s="1"/>
  <c r="J3" i="4" s="1"/>
  <c r="I17" i="4" s="1"/>
  <c r="L16" i="3"/>
  <c r="I3" i="4" s="1"/>
  <c r="G30" i="4"/>
  <c r="G9" i="4"/>
  <c r="G10" i="4"/>
  <c r="H32" i="4"/>
  <c r="I32" i="4" s="1"/>
  <c r="H3" i="4"/>
  <c r="G11" i="4" l="1"/>
  <c r="G12" i="4"/>
  <c r="G26" i="4"/>
  <c r="I9" i="4"/>
  <c r="H17" i="4"/>
  <c r="I10" i="4"/>
  <c r="H30" i="4"/>
  <c r="H9" i="4"/>
  <c r="H10" i="4"/>
  <c r="I19" i="4"/>
  <c r="I30" i="4" s="1"/>
  <c r="A30" i="4" s="1"/>
  <c r="I20" i="4" l="1"/>
  <c r="I28" i="4" s="1"/>
  <c r="G28" i="4"/>
  <c r="I12" i="4"/>
  <c r="I11" i="4"/>
  <c r="G19" i="4"/>
  <c r="A24" i="4" s="1"/>
  <c r="H19" i="4"/>
  <c r="H20" i="4" s="1"/>
  <c r="H26" i="4" s="1"/>
  <c r="A26" i="4" s="1"/>
  <c r="H11" i="4"/>
  <c r="H12" i="4"/>
  <c r="H28" i="4"/>
  <c r="A2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8" authorId="0" shapeId="0" xr:uid="{00000000-0006-0000-0200-000001000000}">
      <text>
        <r>
          <rPr>
            <sz val="10"/>
            <color rgb="FF000000"/>
            <rFont val="Arial"/>
            <scheme val="minor"/>
          </rPr>
          <t>======
ID#AAAAr8qZ5Ws
Value computed according to occupancy rate    (2023-06-28 07:37:23)
100% of guests enjoy breakfast - 5€
70% of guests enjoy dinner - 4€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VeW4lE13BaLol4foMPPPVftS2Kw=="/>
    </ext>
  </extLst>
</comments>
</file>

<file path=xl/sharedStrings.xml><?xml version="1.0" encoding="utf-8"?>
<sst xmlns="http://schemas.openxmlformats.org/spreadsheetml/2006/main" count="103" uniqueCount="101">
  <si>
    <t>שלב 1: מחיר רכישה</t>
  </si>
  <si>
    <t>מחיר רכישה</t>
  </si>
  <si>
    <t xml:space="preserve">צביעה (Painting) </t>
  </si>
  <si>
    <t>לוח שפיצר</t>
  </si>
  <si>
    <t>מינוף בנקאי</t>
  </si>
  <si>
    <t>החלפת/תיקון גג (Roofing)</t>
  </si>
  <si>
    <t>ריבית</t>
  </si>
  <si>
    <t>סה"כ עלויות עסקה</t>
  </si>
  <si>
    <t>ריצוף (Flooring)</t>
  </si>
  <si>
    <t>תקופת ההחזר בשנים</t>
  </si>
  <si>
    <t>הון עצמי דרוש</t>
  </si>
  <si>
    <t xml:space="preserve">  בטון (Concrete)</t>
  </si>
  <si>
    <t>החזר חודשי</t>
  </si>
  <si>
    <t>שלב 2: עלויות סגירת רכישה (Purchase closing costs)</t>
  </si>
  <si>
    <t xml:space="preserve">גינון (Landscaping) </t>
  </si>
  <si>
    <t>דמי בעלות ודמי נאמנות (Title and escrow fees)</t>
  </si>
  <si>
    <t xml:space="preserve">עבודות חשמל (Electrical) </t>
  </si>
  <si>
    <t>דמי שכירות חודשיים</t>
  </si>
  <si>
    <t>עלות הקמת הלוואה</t>
  </si>
  <si>
    <t xml:space="preserve"> יסודות (Foundation)</t>
  </si>
  <si>
    <t>דמי שכירות שנתיים</t>
  </si>
  <si>
    <t>עלויות סגירה בנק</t>
  </si>
  <si>
    <t xml:space="preserve"> חצר ודק (Decks)</t>
  </si>
  <si>
    <t>שכר עו"ד (צד של הקונה) (Attorney charges)</t>
  </si>
  <si>
    <t xml:space="preserve"> ארונות (Cabinets)</t>
  </si>
  <si>
    <t>מיסי נכס שנתיים (Property taxes)</t>
  </si>
  <si>
    <t>עלויות ביקורת (Inspection costs)</t>
  </si>
  <si>
    <t xml:space="preserve"> הריסה (Demolition) </t>
  </si>
  <si>
    <t>ביטוח שנתי</t>
  </si>
  <si>
    <t xml:space="preserve">העברת בעלות (Recording fees) </t>
  </si>
  <si>
    <t xml:space="preserve">אינסטלציה (Plumbing) </t>
  </si>
  <si>
    <t>תיקונים ותחזוקה (Repairs &amp; maintenance)</t>
  </si>
  <si>
    <t>עלות השמאות (Appraisal fees)</t>
  </si>
  <si>
    <t xml:space="preserve"> נגרות (Carpentry)</t>
  </si>
  <si>
    <t>תפוסה (Vacancy)</t>
  </si>
  <si>
    <t>סך עלויות סגירת רכישה</t>
  </si>
  <si>
    <t>חלונות (Windows)</t>
  </si>
  <si>
    <t>הוצאות תיווך בעת החלפת דייר</t>
  </si>
  <si>
    <t>דלתות (Doors)</t>
  </si>
  <si>
    <t>דמי ניהול (Management fees)</t>
  </si>
  <si>
    <t xml:space="preserve">חימום ומיזוג אויר (HVAC) </t>
  </si>
  <si>
    <t>ועד בית (HOA fees)</t>
  </si>
  <si>
    <t>היתרים מהעירייה (Permits)</t>
  </si>
  <si>
    <t>חובות אבודים (דייר שלא משלם)</t>
  </si>
  <si>
    <t>אחר</t>
  </si>
  <si>
    <t>סה"כ הוצאות תפעוליות</t>
  </si>
  <si>
    <t>סך עלות שיפוץ</t>
  </si>
  <si>
    <t>סה"כ רווח תפעולי חזוי</t>
  </si>
  <si>
    <t>לשנות רק את הקוביות בצבע הזה</t>
  </si>
  <si>
    <t>תשואה תפעולית חזויה-כולל עלויות סגירה (CAP Rate)</t>
  </si>
  <si>
    <t>תשואה תפעולית רצויה</t>
  </si>
  <si>
    <t>מחיר רכישה מאקסימאלי</t>
  </si>
  <si>
    <t>סטייה ממחיר מאקסימאלי</t>
  </si>
  <si>
    <t>Cash on Cash -כולל מימון</t>
  </si>
  <si>
    <t>ROE</t>
  </si>
  <si>
    <t>ALL CASH YIELD</t>
  </si>
  <si>
    <t xml:space="preserve">Loan Assumptions נתוני ההלוואה </t>
  </si>
  <si>
    <t>Annual Interest ריבית שנתית</t>
  </si>
  <si>
    <t>Principle (PV)</t>
  </si>
  <si>
    <t>FV</t>
  </si>
  <si>
    <t xml:space="preserve">Years שנים </t>
  </si>
  <si>
    <t xml:space="preserve">Payment per year תשלומים בשנה </t>
  </si>
  <si>
    <t xml:space="preserve">סוג הלוואה </t>
  </si>
  <si>
    <t>שפיצר מלא</t>
  </si>
  <si>
    <t>Month חודש</t>
  </si>
  <si>
    <t xml:space="preserve">Beginning התחלתי </t>
  </si>
  <si>
    <t xml:space="preserve">PAYMENT תשלום </t>
  </si>
  <si>
    <t xml:space="preserve">Principle עיקרון </t>
  </si>
  <si>
    <t>Interest ריבית</t>
  </si>
  <si>
    <t>Ending בסוף התקופה</t>
  </si>
  <si>
    <t>Changes</t>
  </si>
  <si>
    <t>Revenue</t>
  </si>
  <si>
    <t>Monthly Per Unit</t>
  </si>
  <si>
    <t xml:space="preserve">הכנסה משכירות </t>
  </si>
  <si>
    <t>Expenses</t>
  </si>
  <si>
    <t>2027 and after</t>
  </si>
  <si>
    <t xml:space="preserve">דו"ח תזרים מזומנים שנתי </t>
  </si>
  <si>
    <t xml:space="preserve">צפי רווח תפעולי </t>
  </si>
  <si>
    <t>מימון מחדש</t>
  </si>
  <si>
    <t>תשלומי הלוואה</t>
  </si>
  <si>
    <t>חלק ריבית</t>
  </si>
  <si>
    <t>חלק קרן</t>
  </si>
  <si>
    <t xml:space="preserve">סה"כ תשלום משכנתא שנתי </t>
  </si>
  <si>
    <t>תזרים מזומנים פנוי</t>
  </si>
  <si>
    <t>יחס כיסוי חוב- אמת מידה להלוואה  (צריך להיות מעל 1.25)</t>
  </si>
  <si>
    <t>Cash on Cash</t>
  </si>
  <si>
    <t>שיעור היוון מכירה</t>
  </si>
  <si>
    <t>Sales Costs (% of Sales Price)</t>
  </si>
  <si>
    <t>Sales Price</t>
  </si>
  <si>
    <t>Remaining Mortgage Balance</t>
  </si>
  <si>
    <t>Sales Costs</t>
  </si>
  <si>
    <t>Net Sales Proceeds</t>
  </si>
  <si>
    <t>IRR</t>
  </si>
  <si>
    <t xml:space="preserve">הון עצמי מושקע </t>
  </si>
  <si>
    <t>מכירה שנה 5</t>
  </si>
  <si>
    <t>מכירה שנה 6</t>
  </si>
  <si>
    <t>מכירה שנה 7</t>
  </si>
  <si>
    <t>שלב 3: עלות השיפוץ</t>
  </si>
  <si>
    <t>שלב 4: פרטי ההלוואה</t>
  </si>
  <si>
    <t>שלב 5: הכנסה משכירות ברוטו</t>
  </si>
  <si>
    <t>שלב 6: הוצאות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</si>
</sst>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₪&quot;\ #,##0;[Red]&quot;₪&quot;\ \-#,##0"/>
    <numFmt numFmtId="164" formatCode="[$$-409]#,##0"/>
    <numFmt numFmtId="165" formatCode="_-[$$-409]* #,##0.00_ ;_-[$$-409]* \-#,##0.00\ ;_-[$$-409]* &quot;-&quot;??_ ;_-@_ "/>
    <numFmt numFmtId="166" formatCode="[$$]#,##0.00"/>
    <numFmt numFmtId="167" formatCode="0.000%"/>
    <numFmt numFmtId="168" formatCode="&quot;₪&quot;\ #,##0"/>
    <numFmt numFmtId="169" formatCode="_ [$€-2]\ * #,##0.00_ ;_ [$€-2]\ * \-#,##0.00_ ;_ [$€-2]\ * &quot;-&quot;??_ ;_ @_ "/>
    <numFmt numFmtId="170" formatCode="_-[$$-409]* #,##0_ ;_-[$$-409]* \-#,##0\ ;_-[$$-409]* &quot;-&quot;??_ ;_-@_ "/>
    <numFmt numFmtId="171" formatCode="_([$€-2]\ * #,##0_);_([$€-2]\ * \(#,##0\);_([$€-2]\ * &quot;-&quot;_);_(@_)"/>
    <numFmt numFmtId="172" formatCode="[$€-2]\ #,##0"/>
  </numFmts>
  <fonts count="28" x14ac:knownFonts="1">
    <font>
      <sz val="10"/>
      <color rgb="FF000000"/>
      <name val="Arial"/>
      <scheme val="minor"/>
    </font>
    <font>
      <sz val="14"/>
      <color rgb="FFF8F8F8"/>
      <name val="Calibri"/>
    </font>
    <font>
      <sz val="10"/>
      <name val="Arial"/>
    </font>
    <font>
      <sz val="10"/>
      <color theme="1"/>
      <name val="Arial"/>
    </font>
    <font>
      <sz val="14"/>
      <color rgb="FFFFFFFF"/>
      <name val="Arial"/>
    </font>
    <font>
      <sz val="11"/>
      <color rgb="FF000000"/>
      <name val="Arial"/>
    </font>
    <font>
      <sz val="11"/>
      <color theme="1"/>
      <name val="Arial"/>
    </font>
    <font>
      <sz val="10"/>
      <color rgb="FF000000"/>
      <name val="Arial"/>
    </font>
    <font>
      <sz val="10"/>
      <color rgb="FF000000"/>
      <name val="Calibri"/>
    </font>
    <font>
      <sz val="10"/>
      <color rgb="FFFF0000"/>
      <name val="Arial"/>
    </font>
    <font>
      <sz val="14"/>
      <color rgb="FFFFFFFF"/>
      <name val="Calibri"/>
    </font>
    <font>
      <sz val="10"/>
      <color rgb="FFFFFFFF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sz val="8"/>
      <color rgb="FFFF0000"/>
      <name val="Arial"/>
    </font>
    <font>
      <sz val="10"/>
      <color rgb="FF000000"/>
      <name val="Arial"/>
    </font>
    <font>
      <b/>
      <sz val="10"/>
      <color rgb="FF000000"/>
      <name val="Calibri"/>
    </font>
    <font>
      <sz val="14"/>
      <color theme="1"/>
      <name val="Arial"/>
      <scheme val="minor"/>
    </font>
    <font>
      <sz val="11"/>
      <color rgb="FFFF0000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u/>
      <sz val="11"/>
      <color theme="1"/>
      <name val="Arial"/>
    </font>
    <font>
      <b/>
      <u/>
      <sz val="11"/>
      <color theme="1"/>
      <name val="Arial"/>
    </font>
    <font>
      <sz val="11"/>
      <color theme="0"/>
      <name val="Arial"/>
    </font>
    <font>
      <sz val="11"/>
      <color rgb="FFFFFFFF"/>
      <name val="Arial"/>
    </font>
    <font>
      <b/>
      <sz val="11"/>
      <color rgb="FFFFFFFF"/>
      <name val="Arial"/>
    </font>
    <font>
      <sz val="11"/>
      <color rgb="FF1F1F1F"/>
      <name val="Arial"/>
    </font>
  </fonts>
  <fills count="20">
    <fill>
      <patternFill patternType="none"/>
    </fill>
    <fill>
      <patternFill patternType="gray125"/>
    </fill>
    <fill>
      <patternFill patternType="solid">
        <fgColor rgb="FF303030"/>
        <bgColor rgb="FF303030"/>
      </patternFill>
    </fill>
    <fill>
      <patternFill patternType="solid">
        <fgColor theme="0"/>
        <bgColor theme="0"/>
      </patternFill>
    </fill>
    <fill>
      <patternFill patternType="solid">
        <fgColor rgb="FFEFD177"/>
        <bgColor rgb="FFEFD177"/>
      </patternFill>
    </fill>
    <fill>
      <patternFill patternType="solid">
        <fgColor rgb="FFFFF2CC"/>
        <bgColor rgb="FFFFF2CC"/>
      </patternFill>
    </fill>
    <fill>
      <patternFill patternType="solid">
        <fgColor rgb="FFD89740"/>
        <bgColor rgb="FFD89740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D9E6FC"/>
        <bgColor rgb="FFD9E6FC"/>
      </patternFill>
    </fill>
    <fill>
      <patternFill patternType="solid">
        <fgColor rgb="FFD2F1DA"/>
        <bgColor rgb="FFD2F1DA"/>
      </patternFill>
    </fill>
    <fill>
      <patternFill patternType="solid">
        <fgColor rgb="FF8FD7DC"/>
        <bgColor rgb="FF8FD7DC"/>
      </patternFill>
    </fill>
    <fill>
      <patternFill patternType="solid">
        <fgColor rgb="FFF6B3AE"/>
        <bgColor rgb="FFF6B3AE"/>
      </patternFill>
    </fill>
    <fill>
      <patternFill patternType="solid">
        <fgColor rgb="FF7AD592"/>
        <bgColor rgb="FF7AD592"/>
      </patternFill>
    </fill>
    <fill>
      <patternFill patternType="solid">
        <fgColor rgb="FFFCD668"/>
        <bgColor rgb="FFFCD668"/>
      </patternFill>
    </fill>
    <fill>
      <patternFill patternType="solid">
        <fgColor theme="9"/>
        <bgColor theme="9"/>
      </patternFill>
    </fill>
    <fill>
      <patternFill patternType="solid">
        <fgColor rgb="FF3F3F3F"/>
        <bgColor rgb="FF3F3F3F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5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4" borderId="0" xfId="0" applyFont="1" applyFill="1" applyAlignment="1">
      <alignment horizontal="center"/>
    </xf>
    <xf numFmtId="164" fontId="7" fillId="5" borderId="0" xfId="0" applyNumberFormat="1" applyFont="1" applyFill="1" applyAlignment="1">
      <alignment horizontal="center"/>
    </xf>
    <xf numFmtId="0" fontId="3" fillId="0" borderId="7" xfId="0" applyFont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3" fillId="0" borderId="8" xfId="0" applyFont="1" applyBorder="1"/>
    <xf numFmtId="9" fontId="7" fillId="5" borderId="0" xfId="0" applyNumberFormat="1" applyFont="1" applyFill="1" applyAlignment="1">
      <alignment horizontal="center"/>
    </xf>
    <xf numFmtId="164" fontId="7" fillId="4" borderId="0" xfId="0" applyNumberFormat="1" applyFont="1" applyFill="1" applyAlignment="1">
      <alignment horizontal="center"/>
    </xf>
    <xf numFmtId="9" fontId="3" fillId="0" borderId="7" xfId="0" applyNumberFormat="1" applyFont="1" applyBorder="1" applyAlignment="1">
      <alignment horizontal="center"/>
    </xf>
    <xf numFmtId="10" fontId="6" fillId="5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5" fontId="6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center"/>
    </xf>
    <xf numFmtId="10" fontId="3" fillId="5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10" fontId="3" fillId="0" borderId="8" xfId="0" applyNumberFormat="1" applyFont="1" applyBorder="1" applyAlignment="1">
      <alignment horizontal="center"/>
    </xf>
    <xf numFmtId="10" fontId="3" fillId="3" borderId="11" xfId="0" applyNumberFormat="1" applyFont="1" applyFill="1" applyBorder="1" applyAlignment="1">
      <alignment horizontal="center"/>
    </xf>
    <xf numFmtId="0" fontId="3" fillId="5" borderId="0" xfId="0" applyFont="1" applyFill="1"/>
    <xf numFmtId="0" fontId="11" fillId="0" borderId="8" xfId="0" applyFont="1" applyBorder="1" applyAlignment="1">
      <alignment horizontal="center"/>
    </xf>
    <xf numFmtId="10" fontId="7" fillId="5" borderId="0" xfId="0" applyNumberFormat="1" applyFont="1" applyFill="1" applyAlignment="1">
      <alignment horizontal="center"/>
    </xf>
    <xf numFmtId="10" fontId="7" fillId="0" borderId="0" xfId="0" applyNumberFormat="1" applyFont="1" applyAlignment="1">
      <alignment horizontal="center"/>
    </xf>
    <xf numFmtId="9" fontId="11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4" borderId="0" xfId="0" applyFont="1" applyFill="1" applyAlignment="1">
      <alignment horizontal="center" readingOrder="2"/>
    </xf>
    <xf numFmtId="9" fontId="12" fillId="5" borderId="0" xfId="0" applyNumberFormat="1" applyFont="1" applyFill="1" applyAlignment="1">
      <alignment horizontal="center"/>
    </xf>
    <xf numFmtId="164" fontId="3" fillId="6" borderId="0" xfId="0" applyNumberFormat="1" applyFont="1" applyFill="1" applyAlignment="1">
      <alignment horizontal="center"/>
    </xf>
    <xf numFmtId="9" fontId="11" fillId="0" borderId="6" xfId="0" applyNumberFormat="1" applyFont="1" applyBorder="1" applyAlignment="1">
      <alignment horizontal="center"/>
    </xf>
    <xf numFmtId="0" fontId="3" fillId="0" borderId="12" xfId="0" applyFont="1" applyBorder="1"/>
    <xf numFmtId="164" fontId="3" fillId="5" borderId="0" xfId="0" applyNumberFormat="1" applyFont="1" applyFill="1" applyAlignment="1">
      <alignment horizontal="center"/>
    </xf>
    <xf numFmtId="166" fontId="12" fillId="5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67" fontId="3" fillId="5" borderId="0" xfId="0" applyNumberFormat="1" applyFont="1" applyFill="1" applyAlignment="1">
      <alignment horizontal="center"/>
    </xf>
    <xf numFmtId="167" fontId="3" fillId="0" borderId="8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3" fillId="4" borderId="0" xfId="0" applyFont="1" applyFill="1" applyAlignment="1">
      <alignment horizontal="center"/>
    </xf>
    <xf numFmtId="9" fontId="11" fillId="3" borderId="13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readingOrder="2"/>
    </xf>
    <xf numFmtId="0" fontId="3" fillId="3" borderId="5" xfId="0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7" fillId="0" borderId="6" xfId="0" applyFont="1" applyBorder="1" applyAlignment="1">
      <alignment horizontal="center"/>
    </xf>
    <xf numFmtId="9" fontId="3" fillId="5" borderId="0" xfId="0" applyNumberFormat="1" applyFont="1" applyFill="1" applyAlignment="1">
      <alignment horizontal="center"/>
    </xf>
    <xf numFmtId="0" fontId="16" fillId="0" borderId="0" xfId="0" applyFont="1"/>
    <xf numFmtId="0" fontId="7" fillId="0" borderId="6" xfId="0" applyFont="1" applyBorder="1"/>
    <xf numFmtId="0" fontId="17" fillId="4" borderId="20" xfId="0" applyFont="1" applyFill="1" applyBorder="1" applyAlignment="1">
      <alignment horizontal="center"/>
    </xf>
    <xf numFmtId="3" fontId="3" fillId="4" borderId="20" xfId="0" applyNumberFormat="1" applyFont="1" applyFill="1" applyBorder="1" applyAlignment="1">
      <alignment horizontal="center"/>
    </xf>
    <xf numFmtId="0" fontId="7" fillId="0" borderId="4" xfId="0" applyFont="1" applyBorder="1"/>
    <xf numFmtId="0" fontId="10" fillId="2" borderId="23" xfId="0" applyFont="1" applyFill="1" applyBorder="1" applyAlignment="1">
      <alignment horizontal="center"/>
    </xf>
    <xf numFmtId="0" fontId="3" fillId="0" borderId="7" xfId="0" applyFont="1" applyBorder="1"/>
    <xf numFmtId="10" fontId="3" fillId="6" borderId="0" xfId="0" applyNumberFormat="1" applyFont="1" applyFill="1" applyAlignment="1">
      <alignment horizontal="center"/>
    </xf>
    <xf numFmtId="9" fontId="7" fillId="6" borderId="0" xfId="0" applyNumberFormat="1" applyFont="1" applyFill="1" applyAlignment="1">
      <alignment horizontal="center"/>
    </xf>
    <xf numFmtId="164" fontId="7" fillId="6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0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3" fillId="6" borderId="0" xfId="0" applyFont="1" applyFill="1"/>
    <xf numFmtId="0" fontId="11" fillId="2" borderId="0" xfId="0" applyFont="1" applyFill="1" applyAlignment="1">
      <alignment horizontal="center"/>
    </xf>
    <xf numFmtId="0" fontId="6" fillId="3" borderId="5" xfId="0" applyFont="1" applyFill="1" applyBorder="1"/>
    <xf numFmtId="0" fontId="19" fillId="3" borderId="5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10" fontId="5" fillId="4" borderId="28" xfId="0" applyNumberFormat="1" applyFont="1" applyFill="1" applyBorder="1" applyAlignment="1">
      <alignment horizontal="center"/>
    </xf>
    <xf numFmtId="165" fontId="6" fillId="4" borderId="5" xfId="0" applyNumberFormat="1" applyFont="1" applyFill="1" applyBorder="1" applyAlignment="1">
      <alignment horizontal="center"/>
    </xf>
    <xf numFmtId="168" fontId="6" fillId="4" borderId="28" xfId="0" applyNumberFormat="1" applyFont="1" applyFill="1" applyBorder="1" applyAlignment="1">
      <alignment horizontal="center"/>
    </xf>
    <xf numFmtId="0" fontId="5" fillId="4" borderId="28" xfId="0" applyFont="1" applyFill="1" applyBorder="1" applyAlignment="1">
      <alignment horizontal="center"/>
    </xf>
    <xf numFmtId="0" fontId="21" fillId="4" borderId="28" xfId="0" applyFont="1" applyFill="1" applyBorder="1" applyAlignment="1">
      <alignment horizontal="center"/>
    </xf>
    <xf numFmtId="0" fontId="22" fillId="3" borderId="5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165" fontId="6" fillId="6" borderId="5" xfId="0" applyNumberFormat="1" applyFont="1" applyFill="1" applyBorder="1" applyAlignment="1">
      <alignment horizontal="center"/>
    </xf>
    <xf numFmtId="6" fontId="6" fillId="3" borderId="5" xfId="0" applyNumberFormat="1" applyFont="1" applyFill="1" applyBorder="1" applyAlignment="1">
      <alignment horizontal="center"/>
    </xf>
    <xf numFmtId="6" fontId="6" fillId="3" borderId="5" xfId="0" applyNumberFormat="1" applyFont="1" applyFill="1" applyBorder="1"/>
    <xf numFmtId="0" fontId="6" fillId="9" borderId="5" xfId="0" applyFont="1" applyFill="1" applyBorder="1" applyAlignment="1">
      <alignment horizontal="center"/>
    </xf>
    <xf numFmtId="165" fontId="6" fillId="9" borderId="5" xfId="0" applyNumberFormat="1" applyFont="1" applyFill="1" applyBorder="1" applyAlignment="1">
      <alignment horizontal="center"/>
    </xf>
    <xf numFmtId="0" fontId="6" fillId="10" borderId="5" xfId="0" applyFont="1" applyFill="1" applyBorder="1" applyAlignment="1">
      <alignment horizontal="center"/>
    </xf>
    <xf numFmtId="165" fontId="6" fillId="10" borderId="5" xfId="0" applyNumberFormat="1" applyFont="1" applyFill="1" applyBorder="1" applyAlignment="1">
      <alignment horizontal="center"/>
    </xf>
    <xf numFmtId="0" fontId="6" fillId="11" borderId="5" xfId="0" applyFont="1" applyFill="1" applyBorder="1" applyAlignment="1">
      <alignment horizontal="center"/>
    </xf>
    <xf numFmtId="165" fontId="6" fillId="11" borderId="5" xfId="0" applyNumberFormat="1" applyFont="1" applyFill="1" applyBorder="1" applyAlignment="1">
      <alignment horizontal="center"/>
    </xf>
    <xf numFmtId="0" fontId="6" fillId="12" borderId="5" xfId="0" applyFont="1" applyFill="1" applyBorder="1" applyAlignment="1">
      <alignment horizontal="center"/>
    </xf>
    <xf numFmtId="165" fontId="6" fillId="12" borderId="5" xfId="0" applyNumberFormat="1" applyFont="1" applyFill="1" applyBorder="1" applyAlignment="1">
      <alignment horizontal="center"/>
    </xf>
    <xf numFmtId="0" fontId="6" fillId="13" borderId="5" xfId="0" applyFont="1" applyFill="1" applyBorder="1" applyAlignment="1">
      <alignment horizontal="center"/>
    </xf>
    <xf numFmtId="165" fontId="6" fillId="13" borderId="5" xfId="0" applyNumberFormat="1" applyFont="1" applyFill="1" applyBorder="1" applyAlignment="1">
      <alignment horizontal="center"/>
    </xf>
    <xf numFmtId="165" fontId="6" fillId="3" borderId="5" xfId="0" applyNumberFormat="1" applyFont="1" applyFill="1" applyBorder="1" applyAlignment="1">
      <alignment horizontal="center"/>
    </xf>
    <xf numFmtId="0" fontId="6" fillId="14" borderId="5" xfId="0" applyFont="1" applyFill="1" applyBorder="1" applyAlignment="1">
      <alignment horizontal="center"/>
    </xf>
    <xf numFmtId="165" fontId="6" fillId="14" borderId="5" xfId="0" applyNumberFormat="1" applyFont="1" applyFill="1" applyBorder="1" applyAlignment="1">
      <alignment horizontal="center"/>
    </xf>
    <xf numFmtId="0" fontId="6" fillId="15" borderId="5" xfId="0" applyFont="1" applyFill="1" applyBorder="1" applyAlignment="1">
      <alignment horizontal="center"/>
    </xf>
    <xf numFmtId="165" fontId="6" fillId="15" borderId="5" xfId="0" applyNumberFormat="1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165" fontId="6" fillId="5" borderId="5" xfId="0" applyNumberFormat="1" applyFont="1" applyFill="1" applyBorder="1" applyAlignment="1">
      <alignment horizontal="center"/>
    </xf>
    <xf numFmtId="0" fontId="21" fillId="3" borderId="5" xfId="0" applyFont="1" applyFill="1" applyBorder="1"/>
    <xf numFmtId="0" fontId="20" fillId="16" borderId="5" xfId="0" applyFont="1" applyFill="1" applyBorder="1" applyAlignment="1">
      <alignment horizontal="center"/>
    </xf>
    <xf numFmtId="0" fontId="24" fillId="16" borderId="5" xfId="0" applyFont="1" applyFill="1" applyBorder="1" applyAlignment="1">
      <alignment horizontal="center"/>
    </xf>
    <xf numFmtId="0" fontId="25" fillId="16" borderId="5" xfId="0" applyFont="1" applyFill="1" applyBorder="1" applyAlignment="1">
      <alignment horizontal="center"/>
    </xf>
    <xf numFmtId="164" fontId="24" fillId="16" borderId="5" xfId="0" applyNumberFormat="1" applyFont="1" applyFill="1" applyBorder="1" applyAlignment="1">
      <alignment horizontal="center"/>
    </xf>
    <xf numFmtId="166" fontId="6" fillId="4" borderId="5" xfId="0" applyNumberFormat="1" applyFont="1" applyFill="1" applyBorder="1" applyAlignment="1">
      <alignment horizontal="center"/>
    </xf>
    <xf numFmtId="166" fontId="6" fillId="4" borderId="5" xfId="0" applyNumberFormat="1" applyFont="1" applyFill="1" applyBorder="1"/>
    <xf numFmtId="9" fontId="6" fillId="3" borderId="5" xfId="0" applyNumberFormat="1" applyFont="1" applyFill="1" applyBorder="1" applyAlignment="1">
      <alignment horizontal="center"/>
    </xf>
    <xf numFmtId="166" fontId="6" fillId="3" borderId="5" xfId="0" applyNumberFormat="1" applyFont="1" applyFill="1" applyBorder="1" applyAlignment="1">
      <alignment horizontal="center"/>
    </xf>
    <xf numFmtId="10" fontId="6" fillId="9" borderId="5" xfId="0" applyNumberFormat="1" applyFont="1" applyFill="1" applyBorder="1" applyAlignment="1">
      <alignment horizontal="center"/>
    </xf>
    <xf numFmtId="9" fontId="6" fillId="9" borderId="5" xfId="0" applyNumberFormat="1" applyFont="1" applyFill="1" applyBorder="1" applyAlignment="1">
      <alignment horizontal="center"/>
    </xf>
    <xf numFmtId="0" fontId="6" fillId="9" borderId="5" xfId="0" applyFont="1" applyFill="1" applyBorder="1"/>
    <xf numFmtId="166" fontId="20" fillId="16" borderId="5" xfId="0" applyNumberFormat="1" applyFont="1" applyFill="1" applyBorder="1" applyAlignment="1">
      <alignment horizontal="center"/>
    </xf>
    <xf numFmtId="0" fontId="24" fillId="16" borderId="5" xfId="0" applyFont="1" applyFill="1" applyBorder="1" applyAlignment="1">
      <alignment horizontal="center" readingOrder="2"/>
    </xf>
    <xf numFmtId="9" fontId="24" fillId="16" borderId="5" xfId="0" applyNumberFormat="1" applyFont="1" applyFill="1" applyBorder="1" applyAlignment="1">
      <alignment horizontal="center"/>
    </xf>
    <xf numFmtId="164" fontId="6" fillId="4" borderId="5" xfId="0" applyNumberFormat="1" applyFont="1" applyFill="1" applyBorder="1" applyAlignment="1">
      <alignment horizontal="center"/>
    </xf>
    <xf numFmtId="0" fontId="19" fillId="3" borderId="5" xfId="0" applyFont="1" applyFill="1" applyBorder="1"/>
    <xf numFmtId="0" fontId="20" fillId="16" borderId="5" xfId="0" applyFont="1" applyFill="1" applyBorder="1" applyAlignment="1">
      <alignment horizontal="center" readingOrder="2"/>
    </xf>
    <xf numFmtId="164" fontId="20" fillId="6" borderId="5" xfId="0" applyNumberFormat="1" applyFont="1" applyFill="1" applyBorder="1" applyAlignment="1">
      <alignment horizontal="center"/>
    </xf>
    <xf numFmtId="9" fontId="20" fillId="6" borderId="5" xfId="0" applyNumberFormat="1" applyFont="1" applyFill="1" applyBorder="1" applyAlignment="1">
      <alignment horizontal="center"/>
    </xf>
    <xf numFmtId="164" fontId="21" fillId="6" borderId="5" xfId="0" applyNumberFormat="1" applyFont="1" applyFill="1" applyBorder="1" applyAlignment="1">
      <alignment horizontal="center"/>
    </xf>
    <xf numFmtId="166" fontId="21" fillId="6" borderId="5" xfId="0" applyNumberFormat="1" applyFont="1" applyFill="1" applyBorder="1"/>
    <xf numFmtId="9" fontId="21" fillId="9" borderId="5" xfId="0" applyNumberFormat="1" applyFont="1" applyFill="1" applyBorder="1" applyAlignment="1">
      <alignment horizontal="center"/>
    </xf>
    <xf numFmtId="164" fontId="6" fillId="3" borderId="5" xfId="0" applyNumberFormat="1" applyFont="1" applyFill="1" applyBorder="1"/>
    <xf numFmtId="169" fontId="6" fillId="3" borderId="5" xfId="0" applyNumberFormat="1" applyFont="1" applyFill="1" applyBorder="1"/>
    <xf numFmtId="0" fontId="26" fillId="16" borderId="5" xfId="0" applyFont="1" applyFill="1" applyBorder="1" applyAlignment="1">
      <alignment horizontal="center"/>
    </xf>
    <xf numFmtId="10" fontId="6" fillId="4" borderId="5" xfId="0" applyNumberFormat="1" applyFont="1" applyFill="1" applyBorder="1" applyAlignment="1">
      <alignment horizontal="center"/>
    </xf>
    <xf numFmtId="170" fontId="6" fillId="4" borderId="5" xfId="0" applyNumberFormat="1" applyFont="1" applyFill="1" applyBorder="1" applyAlignment="1">
      <alignment horizontal="center"/>
    </xf>
    <xf numFmtId="171" fontId="6" fillId="3" borderId="5" xfId="0" applyNumberFormat="1" applyFont="1" applyFill="1" applyBorder="1" applyAlignment="1">
      <alignment horizontal="center"/>
    </xf>
    <xf numFmtId="0" fontId="6" fillId="16" borderId="5" xfId="0" applyFont="1" applyFill="1" applyBorder="1" applyAlignment="1">
      <alignment horizontal="center"/>
    </xf>
    <xf numFmtId="171" fontId="6" fillId="5" borderId="5" xfId="0" applyNumberFormat="1" applyFont="1" applyFill="1" applyBorder="1" applyAlignment="1">
      <alignment horizontal="center"/>
    </xf>
    <xf numFmtId="10" fontId="6" fillId="5" borderId="5" xfId="0" applyNumberFormat="1" applyFont="1" applyFill="1" applyBorder="1" applyAlignment="1">
      <alignment horizontal="center"/>
    </xf>
    <xf numFmtId="172" fontId="6" fillId="5" borderId="5" xfId="0" applyNumberFormat="1" applyFont="1" applyFill="1" applyBorder="1" applyAlignment="1">
      <alignment horizontal="center"/>
    </xf>
    <xf numFmtId="9" fontId="6" fillId="5" borderId="5" xfId="0" applyNumberFormat="1" applyFont="1" applyFill="1" applyBorder="1" applyAlignment="1">
      <alignment horizontal="center"/>
    </xf>
    <xf numFmtId="0" fontId="25" fillId="17" borderId="5" xfId="0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5" xfId="0" applyFont="1" applyFill="1" applyBorder="1"/>
    <xf numFmtId="0" fontId="27" fillId="5" borderId="0" xfId="0" applyFont="1" applyFill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166" fontId="6" fillId="5" borderId="5" xfId="0" applyNumberFormat="1" applyFont="1" applyFill="1" applyBorder="1" applyAlignment="1">
      <alignment horizontal="center"/>
    </xf>
    <xf numFmtId="166" fontId="6" fillId="5" borderId="5" xfId="0" applyNumberFormat="1" applyFont="1" applyFill="1" applyBorder="1"/>
    <xf numFmtId="166" fontId="6" fillId="5" borderId="23" xfId="0" applyNumberFormat="1" applyFont="1" applyFill="1" applyBorder="1"/>
    <xf numFmtId="0" fontId="6" fillId="3" borderId="11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166" fontId="6" fillId="5" borderId="20" xfId="0" applyNumberFormat="1" applyFont="1" applyFill="1" applyBorder="1"/>
    <xf numFmtId="3" fontId="6" fillId="5" borderId="5" xfId="0" applyNumberFormat="1" applyFont="1" applyFill="1" applyBorder="1" applyAlignment="1">
      <alignment horizontal="center"/>
    </xf>
    <xf numFmtId="166" fontId="21" fillId="4" borderId="5" xfId="0" applyNumberFormat="1" applyFont="1" applyFill="1" applyBorder="1"/>
    <xf numFmtId="0" fontId="13" fillId="4" borderId="0" xfId="0" applyFont="1" applyFill="1" applyAlignment="1">
      <alignment horizontal="center"/>
    </xf>
    <xf numFmtId="0" fontId="0" fillId="0" borderId="0" xfId="0"/>
    <xf numFmtId="0" fontId="10" fillId="7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21" xfId="0" applyFont="1" applyBorder="1"/>
    <xf numFmtId="0" fontId="2" fillId="0" borderId="9" xfId="0" applyFont="1" applyBorder="1"/>
    <xf numFmtId="0" fontId="2" fillId="0" borderId="22" xfId="0" applyFont="1" applyBorder="1"/>
    <xf numFmtId="0" fontId="2" fillId="0" borderId="24" xfId="0" applyFont="1" applyBorder="1"/>
    <xf numFmtId="0" fontId="2" fillId="0" borderId="14" xfId="0" applyFont="1" applyBorder="1"/>
    <xf numFmtId="0" fontId="2" fillId="0" borderId="15" xfId="0" applyFont="1" applyBorder="1"/>
    <xf numFmtId="0" fontId="18" fillId="5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3" xfId="0" applyFont="1" applyBorder="1"/>
    <xf numFmtId="0" fontId="4" fillId="2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2" fillId="0" borderId="10" xfId="0" applyFont="1" applyBorder="1"/>
    <xf numFmtId="0" fontId="3" fillId="5" borderId="0" xfId="0" applyFont="1" applyFill="1" applyAlignment="1">
      <alignment horizontal="center"/>
    </xf>
    <xf numFmtId="0" fontId="14" fillId="0" borderId="14" xfId="0" applyFont="1" applyBorder="1"/>
    <xf numFmtId="0" fontId="2" fillId="0" borderId="11" xfId="0" applyFont="1" applyBorder="1"/>
    <xf numFmtId="0" fontId="2" fillId="0" borderId="13" xfId="0" applyFont="1" applyBorder="1"/>
    <xf numFmtId="0" fontId="4" fillId="2" borderId="9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20" fillId="8" borderId="25" xfId="0" applyFont="1" applyFill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21" fillId="3" borderId="23" xfId="0" applyFont="1" applyFill="1" applyBorder="1" applyAlignment="1">
      <alignment horizontal="center" wrapText="1"/>
    </xf>
    <xf numFmtId="0" fontId="2" fillId="0" borderId="20" xfId="0" applyFont="1" applyBorder="1"/>
    <xf numFmtId="0" fontId="20" fillId="16" borderId="19" xfId="0" applyFont="1" applyFill="1" applyBorder="1" applyAlignment="1">
      <alignment horizontal="center"/>
    </xf>
    <xf numFmtId="0" fontId="21" fillId="6" borderId="19" xfId="0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1" fillId="18" borderId="16" xfId="0" applyFont="1" applyFill="1" applyBorder="1" applyAlignment="1">
      <alignment horizontal="center"/>
    </xf>
    <xf numFmtId="0" fontId="2" fillId="19" borderId="17" xfId="0" applyFont="1" applyFill="1" applyBorder="1"/>
    <xf numFmtId="0" fontId="2" fillId="19" borderId="18" xfId="0" applyFont="1" applyFill="1" applyBorder="1"/>
    <xf numFmtId="0" fontId="3" fillId="18" borderId="19" xfId="0" applyFont="1" applyFill="1" applyBorder="1"/>
    <xf numFmtId="0" fontId="2" fillId="19" borderId="11" xfId="0" applyFont="1" applyFill="1" applyBorder="1"/>
    <xf numFmtId="0" fontId="2" fillId="19" borderId="13" xfId="0" applyFont="1" applyFill="1" applyBorder="1"/>
    <xf numFmtId="0" fontId="1" fillId="18" borderId="19" xfId="0" applyFont="1" applyFill="1" applyBorder="1" applyAlignment="1">
      <alignment horizontal="center"/>
    </xf>
    <xf numFmtId="0" fontId="9" fillId="18" borderId="19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</xdr:row>
      <xdr:rowOff>0</xdr:rowOff>
    </xdr:from>
    <xdr:ext cx="266700" cy="266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000"/>
  <sheetViews>
    <sheetView rightToLeft="1" tabSelected="1" topLeftCell="H13" workbookViewId="0">
      <selection activeCell="D16" sqref="D16"/>
    </sheetView>
  </sheetViews>
  <sheetFormatPr defaultColWidth="12.5703125" defaultRowHeight="15" customHeight="1" x14ac:dyDescent="0.2"/>
  <cols>
    <col min="1" max="1" width="43.5703125" customWidth="1"/>
    <col min="2" max="3" width="14.42578125" customWidth="1"/>
    <col min="4" max="4" width="8.42578125" customWidth="1"/>
    <col min="5" max="5" width="22.7109375" customWidth="1"/>
    <col min="6" max="6" width="14.85546875" customWidth="1"/>
    <col min="7" max="7" width="3.85546875" customWidth="1"/>
    <col min="8" max="8" width="55.7109375" customWidth="1"/>
    <col min="9" max="9" width="29.7109375" customWidth="1"/>
    <col min="10" max="10" width="30.7109375" customWidth="1"/>
    <col min="11" max="11" width="31.7109375" customWidth="1"/>
  </cols>
  <sheetData>
    <row r="1" spans="1:15" ht="15.75" customHeight="1" x14ac:dyDescent="0.3">
      <c r="A1" s="153" t="s">
        <v>0</v>
      </c>
      <c r="B1" s="145"/>
      <c r="C1" s="154"/>
      <c r="D1" s="1"/>
      <c r="E1" s="153" t="s">
        <v>97</v>
      </c>
      <c r="F1" s="154"/>
      <c r="G1" s="2"/>
      <c r="H1" s="155" t="s">
        <v>98</v>
      </c>
      <c r="I1" s="145"/>
      <c r="J1" s="154"/>
      <c r="K1" s="3"/>
      <c r="L1" s="3"/>
      <c r="M1" s="3"/>
      <c r="N1" s="4"/>
      <c r="O1" s="5"/>
    </row>
    <row r="2" spans="1:15" ht="24" customHeight="1" x14ac:dyDescent="0.2">
      <c r="A2" s="6" t="s">
        <v>1</v>
      </c>
      <c r="B2" s="6"/>
      <c r="C2" s="7">
        <v>100000</v>
      </c>
      <c r="D2" s="8"/>
      <c r="E2" s="9" t="s">
        <v>2</v>
      </c>
      <c r="F2" s="10"/>
      <c r="G2" s="11"/>
      <c r="H2" s="159" t="s">
        <v>3</v>
      </c>
      <c r="I2" s="143"/>
      <c r="J2" s="143"/>
      <c r="K2" s="3"/>
      <c r="L2" s="3"/>
      <c r="M2" s="3"/>
      <c r="N2" s="4"/>
      <c r="O2" s="5"/>
    </row>
    <row r="3" spans="1:15" ht="15.75" customHeight="1" x14ac:dyDescent="0.2">
      <c r="A3" s="6" t="s">
        <v>4</v>
      </c>
      <c r="B3" s="12">
        <v>0.7</v>
      </c>
      <c r="C3" s="13">
        <f>(C2+F19)*B3</f>
        <v>91000</v>
      </c>
      <c r="D3" s="14"/>
      <c r="E3" s="9" t="s">
        <v>5</v>
      </c>
      <c r="F3" s="10"/>
      <c r="G3" s="11"/>
      <c r="H3" s="156" t="s">
        <v>6</v>
      </c>
      <c r="I3" s="143"/>
      <c r="J3" s="15">
        <v>5.5E-2</v>
      </c>
      <c r="K3" s="3"/>
      <c r="L3" s="3"/>
      <c r="M3" s="3"/>
      <c r="N3" s="4"/>
      <c r="O3" s="5"/>
    </row>
    <row r="4" spans="1:15" ht="21" customHeight="1" x14ac:dyDescent="0.2">
      <c r="A4" s="6" t="s">
        <v>7</v>
      </c>
      <c r="B4" s="6"/>
      <c r="C4" s="13">
        <f>C2+C14+F19</f>
        <v>133909.15966386555</v>
      </c>
      <c r="D4" s="8"/>
      <c r="E4" s="9" t="s">
        <v>8</v>
      </c>
      <c r="F4" s="10"/>
      <c r="G4" s="11"/>
      <c r="H4" s="156" t="s">
        <v>9</v>
      </c>
      <c r="I4" s="143"/>
      <c r="J4" s="16">
        <v>30</v>
      </c>
      <c r="K4" s="3"/>
      <c r="L4" s="3"/>
      <c r="M4" s="3"/>
      <c r="N4" s="4"/>
      <c r="O4" s="5"/>
    </row>
    <row r="5" spans="1:15" ht="21" customHeight="1" x14ac:dyDescent="0.2">
      <c r="A5" s="6" t="s">
        <v>10</v>
      </c>
      <c r="B5" s="6"/>
      <c r="C5" s="13">
        <f>C4-C3</f>
        <v>42909.159663865546</v>
      </c>
      <c r="D5" s="17"/>
      <c r="E5" s="9" t="s">
        <v>11</v>
      </c>
      <c r="F5" s="10"/>
      <c r="G5" s="11"/>
      <c r="H5" s="156" t="s">
        <v>12</v>
      </c>
      <c r="I5" s="143"/>
      <c r="J5" s="18">
        <f>'מחשבון מימון'!D12</f>
        <v>516.68799122577263</v>
      </c>
      <c r="K5" s="3"/>
      <c r="L5" s="3"/>
      <c r="M5" s="3"/>
      <c r="N5" s="4"/>
      <c r="O5" s="5"/>
    </row>
    <row r="6" spans="1:15" ht="21" customHeight="1" x14ac:dyDescent="0.3">
      <c r="A6" s="157" t="s">
        <v>13</v>
      </c>
      <c r="B6" s="143"/>
      <c r="C6" s="158"/>
      <c r="D6" s="8"/>
      <c r="E6" s="9" t="s">
        <v>14</v>
      </c>
      <c r="F6" s="10"/>
      <c r="G6" s="11"/>
      <c r="H6" s="163" t="s">
        <v>99</v>
      </c>
      <c r="I6" s="143"/>
      <c r="J6" s="158"/>
      <c r="K6" s="3"/>
      <c r="L6" s="3"/>
      <c r="M6" s="3"/>
      <c r="N6" s="4"/>
      <c r="O6" s="5"/>
    </row>
    <row r="7" spans="1:15" ht="21" customHeight="1" x14ac:dyDescent="0.2">
      <c r="A7" s="19" t="s">
        <v>15</v>
      </c>
      <c r="B7" s="20">
        <v>2.0715966386554599E-3</v>
      </c>
      <c r="C7" s="21">
        <f>C2*B7</f>
        <v>207.15966386554598</v>
      </c>
      <c r="D7" s="22"/>
      <c r="E7" s="9" t="s">
        <v>16</v>
      </c>
      <c r="F7" s="10"/>
      <c r="G7" s="11"/>
      <c r="H7" s="164" t="s">
        <v>17</v>
      </c>
      <c r="I7" s="143"/>
      <c r="J7" s="7">
        <v>1600</v>
      </c>
      <c r="K7" s="3"/>
      <c r="L7" s="4"/>
      <c r="M7" s="4"/>
      <c r="N7" s="4"/>
      <c r="O7" s="5"/>
    </row>
    <row r="8" spans="1:15" ht="21" customHeight="1" x14ac:dyDescent="0.2">
      <c r="A8" s="19" t="s">
        <v>18</v>
      </c>
      <c r="B8" s="20">
        <f>48450/2422500</f>
        <v>0.02</v>
      </c>
      <c r="C8" s="21">
        <f>B8*C3</f>
        <v>1820</v>
      </c>
      <c r="D8" s="23"/>
      <c r="E8" s="9" t="s">
        <v>19</v>
      </c>
      <c r="F8" s="24"/>
      <c r="G8" s="11"/>
      <c r="H8" s="164" t="s">
        <v>20</v>
      </c>
      <c r="I8" s="143"/>
      <c r="J8" s="13">
        <f>J7*12</f>
        <v>19200</v>
      </c>
      <c r="K8" s="25"/>
      <c r="L8" s="4"/>
      <c r="M8" s="4"/>
      <c r="N8" s="4"/>
      <c r="O8" s="5"/>
    </row>
    <row r="9" spans="1:15" ht="21" customHeight="1" x14ac:dyDescent="0.25">
      <c r="A9" s="19" t="s">
        <v>21</v>
      </c>
      <c r="B9" s="26">
        <v>2E-3</v>
      </c>
      <c r="C9" s="21">
        <f>B9*C3</f>
        <v>182</v>
      </c>
      <c r="D9" s="27"/>
      <c r="E9" s="9" t="s">
        <v>22</v>
      </c>
      <c r="F9" s="24"/>
      <c r="G9" s="11"/>
      <c r="H9" s="163" t="s">
        <v>100</v>
      </c>
      <c r="I9" s="143"/>
      <c r="J9" s="158"/>
      <c r="K9" s="28">
        <v>0.1</v>
      </c>
      <c r="L9" s="4"/>
      <c r="M9" s="4"/>
      <c r="N9" s="4"/>
      <c r="O9" s="5"/>
    </row>
    <row r="10" spans="1:15" ht="21" customHeight="1" x14ac:dyDescent="0.2">
      <c r="A10" s="19" t="s">
        <v>23</v>
      </c>
      <c r="B10" s="20">
        <v>6.0000000000000001E-3</v>
      </c>
      <c r="C10" s="21">
        <f>B10*C2</f>
        <v>600</v>
      </c>
      <c r="D10" s="29"/>
      <c r="E10" s="9" t="s">
        <v>24</v>
      </c>
      <c r="F10" s="24"/>
      <c r="G10" s="11"/>
      <c r="H10" s="30" t="s">
        <v>25</v>
      </c>
      <c r="I10" s="31">
        <v>0.15</v>
      </c>
      <c r="J10" s="32">
        <f>J8*I10</f>
        <v>2880</v>
      </c>
      <c r="K10" s="33">
        <v>0.04</v>
      </c>
      <c r="L10" s="34"/>
      <c r="M10" s="34"/>
      <c r="N10" s="34"/>
      <c r="O10" s="2"/>
    </row>
    <row r="11" spans="1:15" ht="21" customHeight="1" x14ac:dyDescent="0.2">
      <c r="A11" s="19" t="s">
        <v>26</v>
      </c>
      <c r="B11" s="6"/>
      <c r="C11" s="35">
        <v>500</v>
      </c>
      <c r="D11" s="22"/>
      <c r="E11" s="9" t="s">
        <v>27</v>
      </c>
      <c r="F11" s="24"/>
      <c r="G11" s="11"/>
      <c r="H11" s="6" t="s">
        <v>28</v>
      </c>
      <c r="I11" s="36">
        <v>40</v>
      </c>
      <c r="J11" s="37">
        <f>I11*12</f>
        <v>480</v>
      </c>
      <c r="K11" s="33">
        <v>0.04</v>
      </c>
      <c r="L11" s="2"/>
      <c r="M11" s="2"/>
      <c r="N11" s="2"/>
      <c r="O11" s="2"/>
    </row>
    <row r="12" spans="1:15" ht="21" customHeight="1" x14ac:dyDescent="0.2">
      <c r="A12" s="19" t="s">
        <v>29</v>
      </c>
      <c r="B12" s="38">
        <v>8.7210084033613449E-3</v>
      </c>
      <c r="C12" s="21">
        <v>200</v>
      </c>
      <c r="D12" s="29"/>
      <c r="E12" s="9" t="s">
        <v>30</v>
      </c>
      <c r="F12" s="24"/>
      <c r="G12" s="11"/>
      <c r="H12" s="30" t="s">
        <v>31</v>
      </c>
      <c r="I12" s="31">
        <v>0.1</v>
      </c>
      <c r="J12" s="32">
        <f>$J$8*I12</f>
        <v>1920</v>
      </c>
      <c r="K12" s="33">
        <v>0.09</v>
      </c>
      <c r="L12" s="2"/>
      <c r="M12" s="2"/>
      <c r="N12" s="2"/>
      <c r="O12" s="2"/>
    </row>
    <row r="13" spans="1:15" ht="21" customHeight="1" x14ac:dyDescent="0.2">
      <c r="A13" s="19" t="s">
        <v>32</v>
      </c>
      <c r="B13" s="21"/>
      <c r="C13" s="35">
        <v>400</v>
      </c>
      <c r="D13" s="39"/>
      <c r="E13" s="9" t="s">
        <v>33</v>
      </c>
      <c r="F13" s="24"/>
      <c r="G13" s="11"/>
      <c r="H13" s="30" t="s">
        <v>34</v>
      </c>
      <c r="I13" s="31">
        <v>0.04</v>
      </c>
      <c r="J13" s="32">
        <f>$J$8*K10</f>
        <v>768</v>
      </c>
      <c r="K13" s="40"/>
      <c r="L13" s="2"/>
      <c r="M13" s="2"/>
      <c r="N13" s="2"/>
      <c r="O13" s="2"/>
    </row>
    <row r="14" spans="1:15" ht="21" customHeight="1" x14ac:dyDescent="0.2">
      <c r="A14" s="41" t="s">
        <v>35</v>
      </c>
      <c r="B14" s="21"/>
      <c r="C14" s="21">
        <f>SUM(C7:C13)</f>
        <v>3909.159663865546</v>
      </c>
      <c r="D14" s="29"/>
      <c r="E14" s="9" t="s">
        <v>36</v>
      </c>
      <c r="F14" s="24"/>
      <c r="G14" s="11"/>
      <c r="H14" s="30" t="s">
        <v>37</v>
      </c>
      <c r="I14" s="31">
        <v>0.04</v>
      </c>
      <c r="J14" s="32">
        <f t="shared" ref="J14:J15" si="0">$J$8*I14</f>
        <v>768</v>
      </c>
      <c r="K14" s="42">
        <v>0.03</v>
      </c>
      <c r="L14" s="43"/>
      <c r="M14" s="44"/>
      <c r="N14" s="2"/>
      <c r="O14" s="2"/>
    </row>
    <row r="15" spans="1:15" ht="21" customHeight="1" x14ac:dyDescent="0.2">
      <c r="A15" s="160"/>
      <c r="B15" s="150"/>
      <c r="C15" s="150"/>
      <c r="D15" s="151"/>
      <c r="E15" s="9" t="s">
        <v>38</v>
      </c>
      <c r="F15" s="45"/>
      <c r="G15" s="11"/>
      <c r="H15" s="30" t="s">
        <v>39</v>
      </c>
      <c r="I15" s="31">
        <v>0.09</v>
      </c>
      <c r="J15" s="32">
        <f t="shared" si="0"/>
        <v>1728</v>
      </c>
      <c r="K15" s="40"/>
      <c r="L15" s="2"/>
      <c r="M15" s="2"/>
      <c r="N15" s="2"/>
      <c r="O15" s="2"/>
    </row>
    <row r="16" spans="1:15" ht="21" customHeight="1" x14ac:dyDescent="0.3">
      <c r="A16" s="174"/>
      <c r="B16" s="175"/>
      <c r="C16" s="176"/>
      <c r="D16" s="8"/>
      <c r="E16" s="9" t="s">
        <v>40</v>
      </c>
      <c r="F16" s="24"/>
      <c r="G16" s="11"/>
      <c r="H16" s="30" t="s">
        <v>41</v>
      </c>
      <c r="I16" s="6"/>
      <c r="J16" s="35"/>
      <c r="K16" s="46"/>
      <c r="L16" s="2"/>
      <c r="M16" s="2"/>
      <c r="N16" s="2"/>
      <c r="O16" s="2"/>
    </row>
    <row r="17" spans="1:15" ht="21" customHeight="1" x14ac:dyDescent="0.2">
      <c r="A17" s="177"/>
      <c r="B17" s="178"/>
      <c r="C17" s="179"/>
      <c r="D17" s="8"/>
      <c r="E17" s="9" t="s">
        <v>42</v>
      </c>
      <c r="F17" s="10"/>
      <c r="G17" s="5"/>
      <c r="H17" s="30" t="s">
        <v>43</v>
      </c>
      <c r="I17" s="47">
        <v>0.03</v>
      </c>
      <c r="J17" s="32">
        <f>$J$8*I17</f>
        <v>576</v>
      </c>
      <c r="K17" s="48"/>
      <c r="L17" s="2"/>
      <c r="M17" s="2"/>
      <c r="N17" s="2"/>
      <c r="O17" s="2"/>
    </row>
    <row r="18" spans="1:15" ht="21" customHeight="1" x14ac:dyDescent="0.3">
      <c r="A18" s="180"/>
      <c r="B18" s="178"/>
      <c r="C18" s="179"/>
      <c r="D18" s="8"/>
      <c r="E18" s="9" t="s">
        <v>44</v>
      </c>
      <c r="F18" s="24"/>
      <c r="G18" s="11"/>
      <c r="H18" s="30" t="s">
        <v>45</v>
      </c>
      <c r="I18" s="30"/>
      <c r="J18" s="32">
        <f>SUM(J10:J17)</f>
        <v>9120</v>
      </c>
      <c r="K18" s="49"/>
      <c r="L18" s="2"/>
      <c r="M18" s="2"/>
      <c r="N18" s="2"/>
      <c r="O18" s="2"/>
    </row>
    <row r="19" spans="1:15" ht="21" customHeight="1" x14ac:dyDescent="0.2">
      <c r="A19" s="181"/>
      <c r="B19" s="178"/>
      <c r="C19" s="179"/>
      <c r="D19" s="1"/>
      <c r="E19" s="50" t="s">
        <v>46</v>
      </c>
      <c r="F19" s="51">
        <v>30000</v>
      </c>
      <c r="G19" s="2"/>
      <c r="H19" s="142" t="s">
        <v>47</v>
      </c>
      <c r="I19" s="143"/>
      <c r="J19" s="21">
        <f>J8-J18</f>
        <v>10080</v>
      </c>
      <c r="K19" s="52"/>
      <c r="L19" s="2"/>
      <c r="M19" s="2"/>
      <c r="N19" s="2"/>
      <c r="O19" s="2"/>
    </row>
    <row r="20" spans="1:15" ht="2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5"/>
      <c r="M20" s="2"/>
      <c r="N20" s="2"/>
      <c r="O20" s="2"/>
    </row>
    <row r="21" spans="1:15" ht="21" customHeight="1" x14ac:dyDescent="0.2">
      <c r="A21" s="152" t="s">
        <v>48</v>
      </c>
      <c r="B21" s="144"/>
      <c r="C21" s="145"/>
      <c r="D21" s="145"/>
      <c r="E21" s="145"/>
      <c r="F21" s="146"/>
      <c r="G21" s="2"/>
      <c r="H21" s="2"/>
      <c r="I21" s="2"/>
      <c r="J21" s="2"/>
      <c r="K21" s="2"/>
      <c r="L21" s="5"/>
      <c r="M21" s="2"/>
      <c r="N21" s="2"/>
      <c r="O21" s="2"/>
    </row>
    <row r="22" spans="1:15" ht="21" customHeight="1" x14ac:dyDescent="0.3">
      <c r="A22" s="143"/>
      <c r="B22" s="147"/>
      <c r="C22" s="143"/>
      <c r="D22" s="143"/>
      <c r="E22" s="143"/>
      <c r="F22" s="148"/>
      <c r="G22" s="2"/>
      <c r="H22" s="53" t="s">
        <v>49</v>
      </c>
      <c r="I22" s="53" t="s">
        <v>50</v>
      </c>
      <c r="J22" s="53" t="s">
        <v>51</v>
      </c>
      <c r="K22" s="53" t="s">
        <v>52</v>
      </c>
      <c r="L22" s="5"/>
      <c r="M22" s="2"/>
      <c r="N22" s="2"/>
      <c r="O22" s="2"/>
    </row>
    <row r="23" spans="1:15" ht="15.75" customHeight="1" x14ac:dyDescent="0.2">
      <c r="A23" s="143"/>
      <c r="B23" s="147"/>
      <c r="C23" s="143"/>
      <c r="D23" s="143"/>
      <c r="E23" s="143"/>
      <c r="F23" s="148"/>
      <c r="G23" s="54"/>
      <c r="H23" s="55">
        <f>J19/C4</f>
        <v>7.5274910434077039E-2</v>
      </c>
      <c r="I23" s="56">
        <v>0.08</v>
      </c>
      <c r="J23" s="57">
        <f>J19/I23-F19</f>
        <v>96000</v>
      </c>
      <c r="K23" s="32">
        <f>J23-C2</f>
        <v>-4000</v>
      </c>
      <c r="L23" s="5"/>
      <c r="M23" s="2"/>
      <c r="N23" s="2"/>
      <c r="O23" s="2"/>
    </row>
    <row r="24" spans="1:15" ht="15.75" customHeight="1" x14ac:dyDescent="0.3">
      <c r="A24" s="2"/>
      <c r="B24" s="147"/>
      <c r="C24" s="143"/>
      <c r="D24" s="143"/>
      <c r="E24" s="143"/>
      <c r="F24" s="148"/>
      <c r="G24" s="54"/>
      <c r="H24" s="58" t="s">
        <v>53</v>
      </c>
      <c r="I24" s="59">
        <f>(J19-SUM('מחשבון מימון'!D12:D23))/C5</f>
        <v>9.0417620286279324E-2</v>
      </c>
      <c r="J24" s="60"/>
      <c r="K24" s="61"/>
      <c r="L24" s="5"/>
      <c r="M24" s="2"/>
      <c r="N24" s="2"/>
      <c r="O24" s="2"/>
    </row>
    <row r="25" spans="1:15" ht="15.75" customHeight="1" x14ac:dyDescent="0.2">
      <c r="A25" s="2"/>
      <c r="B25" s="147"/>
      <c r="C25" s="143"/>
      <c r="D25" s="143"/>
      <c r="E25" s="143"/>
      <c r="F25" s="148"/>
      <c r="G25" s="54"/>
      <c r="H25" s="62" t="s">
        <v>54</v>
      </c>
      <c r="I25" s="59">
        <f>(J19-SUM('מחשבון מימון'!F12:F23))/C5</f>
        <v>0.11898614554115661</v>
      </c>
      <c r="J25" s="60"/>
      <c r="K25" s="61"/>
      <c r="L25" s="5"/>
      <c r="M25" s="2"/>
      <c r="N25" s="2"/>
      <c r="O25" s="2"/>
    </row>
    <row r="26" spans="1:15" ht="15.75" customHeight="1" x14ac:dyDescent="0.3">
      <c r="A26" s="2"/>
      <c r="B26" s="147"/>
      <c r="C26" s="143"/>
      <c r="D26" s="143"/>
      <c r="E26" s="143"/>
      <c r="F26" s="148"/>
      <c r="G26" s="54"/>
      <c r="H26" s="58" t="s">
        <v>55</v>
      </c>
      <c r="I26" s="59">
        <f>J19/-גיליון2!B30</f>
        <v>7.654388581208231E-2</v>
      </c>
      <c r="J26" s="60"/>
      <c r="K26" s="61"/>
      <c r="L26" s="5"/>
      <c r="M26" s="2"/>
      <c r="N26" s="2"/>
      <c r="O26" s="2"/>
    </row>
    <row r="27" spans="1:15" ht="15.75" customHeight="1" x14ac:dyDescent="0.2">
      <c r="A27" s="2"/>
      <c r="B27" s="147"/>
      <c r="C27" s="143"/>
      <c r="D27" s="143"/>
      <c r="E27" s="143"/>
      <c r="F27" s="148"/>
      <c r="G27" s="2"/>
      <c r="H27" s="2"/>
      <c r="I27" s="2"/>
      <c r="J27" s="2"/>
      <c r="K27" s="2"/>
      <c r="L27" s="2"/>
      <c r="M27" s="2"/>
      <c r="N27" s="2"/>
      <c r="O27" s="2"/>
    </row>
    <row r="28" spans="1:15" ht="15.75" customHeight="1" x14ac:dyDescent="0.2">
      <c r="A28" s="2"/>
      <c r="B28" s="149"/>
      <c r="C28" s="150"/>
      <c r="D28" s="150"/>
      <c r="E28" s="150"/>
      <c r="F28" s="151"/>
      <c r="G28" s="2"/>
      <c r="H28" s="2"/>
      <c r="I28" s="2"/>
      <c r="J28" s="2"/>
      <c r="K28" s="2"/>
      <c r="L28" s="2"/>
      <c r="M28" s="2"/>
      <c r="N28" s="2"/>
      <c r="O28" s="2"/>
    </row>
    <row r="29" spans="1:15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5.75" customHeight="1" x14ac:dyDescent="0.2"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5.75" customHeight="1" x14ac:dyDescent="0.2"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5.75" customHeight="1" x14ac:dyDescent="0.2"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.75" customHeight="1" x14ac:dyDescent="0.2"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5.75" customHeight="1" x14ac:dyDescent="0.2"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3" ht="15.75" customHeight="1" x14ac:dyDescent="0.2">
      <c r="A49" s="2"/>
      <c r="B49" s="2"/>
      <c r="C49" s="2"/>
    </row>
    <row r="50" spans="1:3" ht="15.75" customHeight="1" x14ac:dyDescent="0.2">
      <c r="A50" s="2"/>
      <c r="B50" s="2"/>
      <c r="C50" s="2"/>
    </row>
    <row r="51" spans="1:3" ht="15.75" customHeight="1" x14ac:dyDescent="0.2"/>
    <row r="52" spans="1:3" ht="15.75" customHeight="1" x14ac:dyDescent="0.2"/>
    <row r="53" spans="1:3" ht="15.75" customHeight="1" x14ac:dyDescent="0.2"/>
    <row r="54" spans="1:3" ht="15.75" customHeight="1" x14ac:dyDescent="0.2"/>
    <row r="55" spans="1:3" ht="15.75" customHeight="1" x14ac:dyDescent="0.2"/>
    <row r="56" spans="1:3" ht="15.75" customHeight="1" x14ac:dyDescent="0.2"/>
    <row r="57" spans="1:3" ht="15.75" customHeight="1" x14ac:dyDescent="0.2"/>
    <row r="58" spans="1:3" ht="15.75" customHeight="1" x14ac:dyDescent="0.2"/>
    <row r="59" spans="1:3" ht="15.75" customHeight="1" x14ac:dyDescent="0.2"/>
    <row r="60" spans="1:3" ht="15.75" customHeight="1" x14ac:dyDescent="0.2"/>
    <row r="61" spans="1:3" ht="15.75" customHeight="1" x14ac:dyDescent="0.2"/>
    <row r="62" spans="1:3" ht="15.75" customHeight="1" x14ac:dyDescent="0.2"/>
    <row r="63" spans="1:3" ht="15.75" customHeight="1" x14ac:dyDescent="0.2"/>
    <row r="64" spans="1: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0">
    <mergeCell ref="H6:J6"/>
    <mergeCell ref="H7:I7"/>
    <mergeCell ref="H8:I8"/>
    <mergeCell ref="H9:J9"/>
    <mergeCell ref="H19:I19"/>
    <mergeCell ref="B21:F28"/>
    <mergeCell ref="A21:A23"/>
    <mergeCell ref="A1:C1"/>
    <mergeCell ref="E1:F1"/>
    <mergeCell ref="H1:J1"/>
    <mergeCell ref="H4:I4"/>
    <mergeCell ref="A6:C6"/>
    <mergeCell ref="H2:J2"/>
    <mergeCell ref="H3:I3"/>
    <mergeCell ref="A15:D15"/>
    <mergeCell ref="A16:C16"/>
    <mergeCell ref="A17:C17"/>
    <mergeCell ref="A18:C18"/>
    <mergeCell ref="A19:C19"/>
    <mergeCell ref="H5:I5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79"/>
  <sheetViews>
    <sheetView rightToLeft="1" workbookViewId="0">
      <selection activeCell="C3" sqref="C3:C8"/>
    </sheetView>
  </sheetViews>
  <sheetFormatPr defaultColWidth="12.5703125" defaultRowHeight="15" customHeight="1" x14ac:dyDescent="0.2"/>
  <cols>
    <col min="1" max="1" width="9.5703125" customWidth="1"/>
    <col min="2" max="2" width="33.42578125" customWidth="1"/>
    <col min="3" max="7" width="21.85546875" customWidth="1"/>
    <col min="8" max="8" width="13.140625" customWidth="1"/>
    <col min="9" max="9" width="18.85546875" customWidth="1"/>
    <col min="10" max="10" width="14.5703125" customWidth="1"/>
    <col min="11" max="26" width="9.5703125" customWidth="1"/>
  </cols>
  <sheetData>
    <row r="1" spans="1:26" ht="15.75" customHeight="1" x14ac:dyDescent="0.2">
      <c r="A1" s="63"/>
      <c r="B1" s="64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15.75" customHeight="1" x14ac:dyDescent="0.25">
      <c r="A2" s="63"/>
      <c r="B2" s="165" t="s">
        <v>56</v>
      </c>
      <c r="C2" s="166"/>
      <c r="D2" s="167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15.75" customHeight="1" x14ac:dyDescent="0.2">
      <c r="A3" s="63"/>
      <c r="B3" s="65" t="s">
        <v>57</v>
      </c>
      <c r="C3" s="66">
        <f>'דוח עסקה לנכס מניב בארה"ב'!J3</f>
        <v>5.5E-2</v>
      </c>
      <c r="D3" s="65">
        <f>C3/12</f>
        <v>4.5833333333333334E-3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spans="1:26" ht="15.75" customHeight="1" x14ac:dyDescent="0.2">
      <c r="A4" s="63"/>
      <c r="B4" s="65" t="s">
        <v>58</v>
      </c>
      <c r="C4" s="67">
        <f>'דוח עסקה לנכס מניב בארה"ב'!C3</f>
        <v>91000</v>
      </c>
      <c r="D4" s="68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ht="15.75" customHeight="1" x14ac:dyDescent="0.2">
      <c r="A5" s="63"/>
      <c r="B5" s="65" t="s">
        <v>59</v>
      </c>
      <c r="C5" s="65">
        <v>0</v>
      </c>
      <c r="D5" s="65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ht="15.75" customHeight="1" x14ac:dyDescent="0.2">
      <c r="A6" s="63"/>
      <c r="B6" s="65" t="s">
        <v>60</v>
      </c>
      <c r="C6" s="69">
        <f>'דוח עסקה לנכס מניב בארה"ב'!J4</f>
        <v>30</v>
      </c>
      <c r="D6" s="65">
        <f>C6*C7</f>
        <v>360</v>
      </c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ht="15.75" customHeight="1" x14ac:dyDescent="0.2">
      <c r="A7" s="63"/>
      <c r="B7" s="65" t="s">
        <v>61</v>
      </c>
      <c r="C7" s="65">
        <v>12</v>
      </c>
      <c r="D7" s="65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ht="15.75" customHeight="1" x14ac:dyDescent="0.25">
      <c r="A8" s="63"/>
      <c r="B8" s="70" t="s">
        <v>62</v>
      </c>
      <c r="C8" s="65" t="s">
        <v>63</v>
      </c>
      <c r="D8" s="65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ht="15.75" customHeight="1" x14ac:dyDescent="0.2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ht="15.75" customHeight="1" x14ac:dyDescent="0.2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15" customHeight="1" x14ac:dyDescent="0.25">
      <c r="A11" s="63"/>
      <c r="B11" s="71" t="s">
        <v>64</v>
      </c>
      <c r="C11" s="71" t="s">
        <v>65</v>
      </c>
      <c r="D11" s="71" t="s">
        <v>66</v>
      </c>
      <c r="E11" s="71" t="s">
        <v>67</v>
      </c>
      <c r="F11" s="71" t="s">
        <v>68</v>
      </c>
      <c r="G11" s="71" t="s">
        <v>69</v>
      </c>
      <c r="H11" s="72"/>
      <c r="I11" s="72"/>
      <c r="J11" s="4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5.75" customHeight="1" x14ac:dyDescent="0.2">
      <c r="A12" s="63"/>
      <c r="B12" s="73">
        <v>1</v>
      </c>
      <c r="C12" s="74">
        <f>C4</f>
        <v>91000</v>
      </c>
      <c r="D12" s="74">
        <f t="shared" ref="D12:D266" si="0">PMT($D$3,$C$6*$C$7,-$C$4,0,0)</f>
        <v>516.68799122577263</v>
      </c>
      <c r="E12" s="74">
        <f t="shared" ref="E12:E266" si="1">PPMT($D$3,B12,$C$6*$C$7,-$C$4,0,0)</f>
        <v>99.60465789243932</v>
      </c>
      <c r="F12" s="74">
        <f t="shared" ref="F12:F266" si="2">IPMT($D$3,B12,$D$6,-$C$4,0,0)</f>
        <v>417.08333333333331</v>
      </c>
      <c r="G12" s="74">
        <f t="shared" ref="G12:G266" si="3">C12-E12</f>
        <v>90900.395342107557</v>
      </c>
      <c r="H12" s="75"/>
      <c r="I12" s="75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15.75" customHeight="1" x14ac:dyDescent="0.2">
      <c r="A13" s="63"/>
      <c r="B13" s="73">
        <v>2</v>
      </c>
      <c r="C13" s="74">
        <f t="shared" ref="C13:C267" si="4">G12</f>
        <v>90900.395342107557</v>
      </c>
      <c r="D13" s="74">
        <f t="shared" si="0"/>
        <v>516.68799122577263</v>
      </c>
      <c r="E13" s="74">
        <f t="shared" si="1"/>
        <v>100.06117924111298</v>
      </c>
      <c r="F13" s="74">
        <f t="shared" si="2"/>
        <v>416.62681198465964</v>
      </c>
      <c r="G13" s="74">
        <f t="shared" si="3"/>
        <v>90800.334162866449</v>
      </c>
      <c r="H13" s="75"/>
      <c r="I13" s="75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ht="15.75" customHeight="1" x14ac:dyDescent="0.2">
      <c r="A14" s="63"/>
      <c r="B14" s="73">
        <v>3</v>
      </c>
      <c r="C14" s="74">
        <f t="shared" si="4"/>
        <v>90800.334162866449</v>
      </c>
      <c r="D14" s="74">
        <f t="shared" si="0"/>
        <v>516.68799122577263</v>
      </c>
      <c r="E14" s="74">
        <f t="shared" si="1"/>
        <v>100.51979297930143</v>
      </c>
      <c r="F14" s="74">
        <f t="shared" si="2"/>
        <v>416.16819824647115</v>
      </c>
      <c r="G14" s="74">
        <f t="shared" si="3"/>
        <v>90699.814369887143</v>
      </c>
      <c r="H14" s="75"/>
      <c r="I14" s="75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ht="15.75" customHeight="1" x14ac:dyDescent="0.2">
      <c r="A15" s="63"/>
      <c r="B15" s="73">
        <v>4</v>
      </c>
      <c r="C15" s="74">
        <f t="shared" si="4"/>
        <v>90699.814369887143</v>
      </c>
      <c r="D15" s="74">
        <f t="shared" si="0"/>
        <v>516.68799122577263</v>
      </c>
      <c r="E15" s="74">
        <f t="shared" si="1"/>
        <v>100.98050869712321</v>
      </c>
      <c r="F15" s="74">
        <f t="shared" si="2"/>
        <v>415.70748252864939</v>
      </c>
      <c r="G15" s="74">
        <f t="shared" si="3"/>
        <v>90598.833861190025</v>
      </c>
      <c r="H15" s="75"/>
      <c r="I15" s="75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ht="15.75" customHeight="1" x14ac:dyDescent="0.2">
      <c r="A16" s="63"/>
      <c r="B16" s="73">
        <v>5</v>
      </c>
      <c r="C16" s="74">
        <f t="shared" si="4"/>
        <v>90598.833861190025</v>
      </c>
      <c r="D16" s="74">
        <f t="shared" si="0"/>
        <v>516.68799122577263</v>
      </c>
      <c r="E16" s="74">
        <f t="shared" si="1"/>
        <v>101.4433360286517</v>
      </c>
      <c r="F16" s="74">
        <f t="shared" si="2"/>
        <v>415.24465519712095</v>
      </c>
      <c r="G16" s="74">
        <f t="shared" si="3"/>
        <v>90497.390525161376</v>
      </c>
      <c r="H16" s="75"/>
      <c r="I16" s="75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ht="15.75" customHeight="1" x14ac:dyDescent="0.2">
      <c r="A17" s="63"/>
      <c r="B17" s="73">
        <v>6</v>
      </c>
      <c r="C17" s="74">
        <f t="shared" si="4"/>
        <v>90497.390525161376</v>
      </c>
      <c r="D17" s="74">
        <f t="shared" si="0"/>
        <v>516.68799122577263</v>
      </c>
      <c r="E17" s="74">
        <f t="shared" si="1"/>
        <v>101.90828465211634</v>
      </c>
      <c r="F17" s="74">
        <f t="shared" si="2"/>
        <v>414.77970657365626</v>
      </c>
      <c r="G17" s="74">
        <f t="shared" si="3"/>
        <v>90395.482240509256</v>
      </c>
      <c r="H17" s="75"/>
      <c r="I17" s="75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ht="15.75" customHeight="1" x14ac:dyDescent="0.2">
      <c r="A18" s="63"/>
      <c r="B18" s="73">
        <v>7</v>
      </c>
      <c r="C18" s="74">
        <f t="shared" si="4"/>
        <v>90395.482240509256</v>
      </c>
      <c r="D18" s="74">
        <f t="shared" si="0"/>
        <v>516.68799122577263</v>
      </c>
      <c r="E18" s="74">
        <f t="shared" si="1"/>
        <v>102.37536429010524</v>
      </c>
      <c r="F18" s="74">
        <f t="shared" si="2"/>
        <v>414.31262693566742</v>
      </c>
      <c r="G18" s="74">
        <f t="shared" si="3"/>
        <v>90293.106876219157</v>
      </c>
      <c r="H18" s="75"/>
      <c r="I18" s="75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5.75" customHeight="1" x14ac:dyDescent="0.2">
      <c r="A19" s="63"/>
      <c r="B19" s="73">
        <v>8</v>
      </c>
      <c r="C19" s="74">
        <f t="shared" si="4"/>
        <v>90293.106876219157</v>
      </c>
      <c r="D19" s="74">
        <f t="shared" si="0"/>
        <v>516.68799122577263</v>
      </c>
      <c r="E19" s="74">
        <f t="shared" si="1"/>
        <v>102.8445847097682</v>
      </c>
      <c r="F19" s="74">
        <f t="shared" si="2"/>
        <v>413.84340651600439</v>
      </c>
      <c r="G19" s="74">
        <f t="shared" si="3"/>
        <v>90190.262291509396</v>
      </c>
      <c r="H19" s="75"/>
      <c r="I19" s="75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ht="15.75" customHeight="1" x14ac:dyDescent="0.2">
      <c r="A20" s="63"/>
      <c r="B20" s="73">
        <v>9</v>
      </c>
      <c r="C20" s="74">
        <f t="shared" si="4"/>
        <v>90190.262291509396</v>
      </c>
      <c r="D20" s="74">
        <f t="shared" si="0"/>
        <v>516.68799122577263</v>
      </c>
      <c r="E20" s="74">
        <f t="shared" si="1"/>
        <v>103.3159557230213</v>
      </c>
      <c r="F20" s="74">
        <f t="shared" si="2"/>
        <v>413.37203550275126</v>
      </c>
      <c r="G20" s="74">
        <f t="shared" si="3"/>
        <v>90086.946335786371</v>
      </c>
      <c r="H20" s="75"/>
      <c r="I20" s="75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ht="15.75" customHeight="1" x14ac:dyDescent="0.2">
      <c r="A21" s="63"/>
      <c r="B21" s="73">
        <v>10</v>
      </c>
      <c r="C21" s="74">
        <f t="shared" si="4"/>
        <v>90086.946335786371</v>
      </c>
      <c r="D21" s="74">
        <f t="shared" si="0"/>
        <v>516.68799122577263</v>
      </c>
      <c r="E21" s="74">
        <f t="shared" si="1"/>
        <v>103.78948718675181</v>
      </c>
      <c r="F21" s="74">
        <f t="shared" si="2"/>
        <v>412.89850403902079</v>
      </c>
      <c r="G21" s="74">
        <f t="shared" si="3"/>
        <v>89983.156848599625</v>
      </c>
      <c r="H21" s="75"/>
      <c r="I21" s="75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5.75" customHeight="1" x14ac:dyDescent="0.2">
      <c r="A22" s="63"/>
      <c r="B22" s="73">
        <v>11</v>
      </c>
      <c r="C22" s="74">
        <f t="shared" si="4"/>
        <v>89983.156848599625</v>
      </c>
      <c r="D22" s="74">
        <f t="shared" si="0"/>
        <v>516.68799122577263</v>
      </c>
      <c r="E22" s="74">
        <f t="shared" si="1"/>
        <v>104.26518900302443</v>
      </c>
      <c r="F22" s="74">
        <f t="shared" si="2"/>
        <v>412.42280222274815</v>
      </c>
      <c r="G22" s="74">
        <f t="shared" si="3"/>
        <v>89878.8916595966</v>
      </c>
      <c r="H22" s="75"/>
      <c r="I22" s="75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ht="15.75" customHeight="1" x14ac:dyDescent="0.2">
      <c r="A23" s="63"/>
      <c r="B23" s="73">
        <v>12</v>
      </c>
      <c r="C23" s="74">
        <f t="shared" si="4"/>
        <v>89878.8916595966</v>
      </c>
      <c r="D23" s="74">
        <f t="shared" si="0"/>
        <v>516.68799122577263</v>
      </c>
      <c r="E23" s="74">
        <f t="shared" si="1"/>
        <v>104.74307111928829</v>
      </c>
      <c r="F23" s="74">
        <f t="shared" si="2"/>
        <v>411.94492010648435</v>
      </c>
      <c r="G23" s="74">
        <f t="shared" si="3"/>
        <v>89774.148588477314</v>
      </c>
      <c r="H23" s="75"/>
      <c r="I23" s="75"/>
      <c r="J23" s="76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ht="15.75" customHeight="1" x14ac:dyDescent="0.2">
      <c r="A24" s="63"/>
      <c r="B24" s="77">
        <v>13</v>
      </c>
      <c r="C24" s="78">
        <f t="shared" si="4"/>
        <v>89774.148588477314</v>
      </c>
      <c r="D24" s="78">
        <f t="shared" si="0"/>
        <v>516.68799122577263</v>
      </c>
      <c r="E24" s="78">
        <f t="shared" si="1"/>
        <v>105.22314352858504</v>
      </c>
      <c r="F24" s="78">
        <f t="shared" si="2"/>
        <v>411.46484769718762</v>
      </c>
      <c r="G24" s="78">
        <f t="shared" si="3"/>
        <v>89668.925444948734</v>
      </c>
      <c r="H24" s="75"/>
      <c r="I24" s="75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15.75" customHeight="1" x14ac:dyDescent="0.2">
      <c r="A25" s="63"/>
      <c r="B25" s="77">
        <v>14</v>
      </c>
      <c r="C25" s="78">
        <f t="shared" si="4"/>
        <v>89668.925444948734</v>
      </c>
      <c r="D25" s="78">
        <f t="shared" si="0"/>
        <v>516.68799122577263</v>
      </c>
      <c r="E25" s="78">
        <f t="shared" si="1"/>
        <v>105.70541626975772</v>
      </c>
      <c r="F25" s="78">
        <f t="shared" si="2"/>
        <v>410.9825749560149</v>
      </c>
      <c r="G25" s="78">
        <f t="shared" si="3"/>
        <v>89563.220028678974</v>
      </c>
      <c r="H25" s="75"/>
      <c r="I25" s="75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5.75" customHeight="1" x14ac:dyDescent="0.2">
      <c r="A26" s="63"/>
      <c r="B26" s="77">
        <v>15</v>
      </c>
      <c r="C26" s="78">
        <f t="shared" si="4"/>
        <v>89563.220028678974</v>
      </c>
      <c r="D26" s="78">
        <f t="shared" si="0"/>
        <v>516.68799122577263</v>
      </c>
      <c r="E26" s="78">
        <f t="shared" si="1"/>
        <v>106.18989942766079</v>
      </c>
      <c r="F26" s="78">
        <f t="shared" si="2"/>
        <v>410.49809179811183</v>
      </c>
      <c r="G26" s="78">
        <f t="shared" si="3"/>
        <v>89457.030129251318</v>
      </c>
      <c r="H26" s="75"/>
      <c r="I26" s="75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ht="15.75" customHeight="1" x14ac:dyDescent="0.2">
      <c r="A27" s="63"/>
      <c r="B27" s="77">
        <v>16</v>
      </c>
      <c r="C27" s="78">
        <f t="shared" si="4"/>
        <v>89457.030129251318</v>
      </c>
      <c r="D27" s="78">
        <f t="shared" si="0"/>
        <v>516.68799122577263</v>
      </c>
      <c r="E27" s="78">
        <f t="shared" si="1"/>
        <v>106.67660313337086</v>
      </c>
      <c r="F27" s="78">
        <f t="shared" si="2"/>
        <v>410.01138809240172</v>
      </c>
      <c r="G27" s="78">
        <f t="shared" si="3"/>
        <v>89350.35352611795</v>
      </c>
      <c r="H27" s="75"/>
      <c r="I27" s="75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ht="15.75" customHeight="1" x14ac:dyDescent="0.2">
      <c r="A28" s="63"/>
      <c r="B28" s="77">
        <v>17</v>
      </c>
      <c r="C28" s="78">
        <f t="shared" si="4"/>
        <v>89350.35352611795</v>
      </c>
      <c r="D28" s="78">
        <f t="shared" si="0"/>
        <v>516.68799122577263</v>
      </c>
      <c r="E28" s="78">
        <f t="shared" si="1"/>
        <v>107.16553756439883</v>
      </c>
      <c r="F28" s="78">
        <f t="shared" si="2"/>
        <v>409.52245366137379</v>
      </c>
      <c r="G28" s="78">
        <f t="shared" si="3"/>
        <v>89243.187988553545</v>
      </c>
      <c r="H28" s="75"/>
      <c r="I28" s="75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5.75" customHeight="1" x14ac:dyDescent="0.2">
      <c r="A29" s="63"/>
      <c r="B29" s="77">
        <v>18</v>
      </c>
      <c r="C29" s="78">
        <f t="shared" si="4"/>
        <v>89243.187988553545</v>
      </c>
      <c r="D29" s="78">
        <f t="shared" si="0"/>
        <v>516.68799122577263</v>
      </c>
      <c r="E29" s="78">
        <f t="shared" si="1"/>
        <v>107.65671294490231</v>
      </c>
      <c r="F29" s="78">
        <f t="shared" si="2"/>
        <v>409.03127828087037</v>
      </c>
      <c r="G29" s="78">
        <f t="shared" si="3"/>
        <v>89135.53127560865</v>
      </c>
      <c r="H29" s="75"/>
      <c r="I29" s="75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ht="15.75" customHeight="1" x14ac:dyDescent="0.2">
      <c r="A30" s="63"/>
      <c r="B30" s="77">
        <v>19</v>
      </c>
      <c r="C30" s="78">
        <f t="shared" si="4"/>
        <v>89135.53127560865</v>
      </c>
      <c r="D30" s="78">
        <f t="shared" si="0"/>
        <v>516.68799122577263</v>
      </c>
      <c r="E30" s="78">
        <f t="shared" si="1"/>
        <v>108.15013954589979</v>
      </c>
      <c r="F30" s="78">
        <f t="shared" si="2"/>
        <v>408.5378516798728</v>
      </c>
      <c r="G30" s="78">
        <f t="shared" si="3"/>
        <v>89027.381136062744</v>
      </c>
      <c r="H30" s="75"/>
      <c r="I30" s="75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ht="15.75" customHeight="1" x14ac:dyDescent="0.2">
      <c r="A31" s="63"/>
      <c r="B31" s="77">
        <v>20</v>
      </c>
      <c r="C31" s="78">
        <f t="shared" si="4"/>
        <v>89027.381136062744</v>
      </c>
      <c r="D31" s="78">
        <f t="shared" si="0"/>
        <v>516.68799122577263</v>
      </c>
      <c r="E31" s="78">
        <f t="shared" si="1"/>
        <v>108.64582768548519</v>
      </c>
      <c r="F31" s="78">
        <f t="shared" si="2"/>
        <v>408.04216354028745</v>
      </c>
      <c r="G31" s="78">
        <f t="shared" si="3"/>
        <v>88918.735308377261</v>
      </c>
      <c r="H31" s="75"/>
      <c r="I31" s="75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5.75" customHeight="1" x14ac:dyDescent="0.2">
      <c r="A32" s="63"/>
      <c r="B32" s="77">
        <v>21</v>
      </c>
      <c r="C32" s="78">
        <f t="shared" si="4"/>
        <v>88918.735308377261</v>
      </c>
      <c r="D32" s="78">
        <f t="shared" si="0"/>
        <v>516.68799122577263</v>
      </c>
      <c r="E32" s="78">
        <f t="shared" si="1"/>
        <v>109.14378772904365</v>
      </c>
      <c r="F32" s="78">
        <f t="shared" si="2"/>
        <v>407.54420349672898</v>
      </c>
      <c r="G32" s="78">
        <f t="shared" si="3"/>
        <v>88809.591520648217</v>
      </c>
      <c r="H32" s="75"/>
      <c r="I32" s="75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pans="1:26" ht="15.75" customHeight="1" x14ac:dyDescent="0.2">
      <c r="A33" s="63"/>
      <c r="B33" s="77">
        <v>22</v>
      </c>
      <c r="C33" s="78">
        <f t="shared" si="4"/>
        <v>88809.591520648217</v>
      </c>
      <c r="D33" s="78">
        <f t="shared" si="0"/>
        <v>516.68799122577263</v>
      </c>
      <c r="E33" s="78">
        <f t="shared" si="1"/>
        <v>109.64403008946844</v>
      </c>
      <c r="F33" s="78">
        <f t="shared" si="2"/>
        <v>407.04396113630418</v>
      </c>
      <c r="G33" s="78">
        <f t="shared" si="3"/>
        <v>88699.947490558741</v>
      </c>
      <c r="H33" s="75"/>
      <c r="I33" s="75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5.75" customHeight="1" x14ac:dyDescent="0.2">
      <c r="A34" s="63"/>
      <c r="B34" s="77">
        <v>23</v>
      </c>
      <c r="C34" s="78">
        <f t="shared" si="4"/>
        <v>88699.947490558741</v>
      </c>
      <c r="D34" s="78">
        <f t="shared" si="0"/>
        <v>516.68799122577263</v>
      </c>
      <c r="E34" s="78">
        <f t="shared" si="1"/>
        <v>110.14656522737849</v>
      </c>
      <c r="F34" s="78">
        <f t="shared" si="2"/>
        <v>406.54142599839412</v>
      </c>
      <c r="G34" s="78">
        <f t="shared" si="3"/>
        <v>88589.800925331365</v>
      </c>
      <c r="H34" s="75"/>
      <c r="I34" s="75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ht="15.75" customHeight="1" x14ac:dyDescent="0.2">
      <c r="A35" s="63"/>
      <c r="B35" s="77">
        <v>24</v>
      </c>
      <c r="C35" s="78">
        <f t="shared" si="4"/>
        <v>88589.800925331365</v>
      </c>
      <c r="D35" s="78">
        <f t="shared" si="0"/>
        <v>516.68799122577263</v>
      </c>
      <c r="E35" s="78">
        <f t="shared" si="1"/>
        <v>110.6514036513373</v>
      </c>
      <c r="F35" s="78">
        <f t="shared" si="2"/>
        <v>406.03658757443532</v>
      </c>
      <c r="G35" s="78">
        <f t="shared" si="3"/>
        <v>88479.149521680025</v>
      </c>
      <c r="H35" s="75"/>
      <c r="I35" s="75"/>
      <c r="J35" s="76">
        <f>I35-I23</f>
        <v>0</v>
      </c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spans="1:26" ht="15.75" customHeight="1" x14ac:dyDescent="0.2">
      <c r="A36" s="63"/>
      <c r="B36" s="79">
        <v>25</v>
      </c>
      <c r="C36" s="80">
        <f t="shared" si="4"/>
        <v>88479.149521680025</v>
      </c>
      <c r="D36" s="80">
        <f t="shared" si="0"/>
        <v>516.68799122577263</v>
      </c>
      <c r="E36" s="80">
        <f t="shared" si="1"/>
        <v>111.15855591807262</v>
      </c>
      <c r="F36" s="80">
        <f t="shared" si="2"/>
        <v>405.5294353077</v>
      </c>
      <c r="G36" s="80">
        <f t="shared" si="3"/>
        <v>88367.990965761957</v>
      </c>
      <c r="H36" s="75"/>
      <c r="I36" s="75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spans="1:26" ht="15.75" customHeight="1" x14ac:dyDescent="0.2">
      <c r="A37" s="63"/>
      <c r="B37" s="79">
        <v>26</v>
      </c>
      <c r="C37" s="80">
        <f t="shared" si="4"/>
        <v>88367.990965761957</v>
      </c>
      <c r="D37" s="80">
        <f t="shared" si="0"/>
        <v>516.68799122577263</v>
      </c>
      <c r="E37" s="80">
        <f t="shared" si="1"/>
        <v>111.66803263269711</v>
      </c>
      <c r="F37" s="80">
        <f t="shared" si="2"/>
        <v>405.0199585930755</v>
      </c>
      <c r="G37" s="80">
        <f t="shared" si="3"/>
        <v>88256.322933129253</v>
      </c>
      <c r="H37" s="75"/>
      <c r="I37" s="75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spans="1:26" ht="15.75" customHeight="1" x14ac:dyDescent="0.2">
      <c r="A38" s="63"/>
      <c r="B38" s="79">
        <v>27</v>
      </c>
      <c r="C38" s="80">
        <f t="shared" si="4"/>
        <v>88256.322933129253</v>
      </c>
      <c r="D38" s="80">
        <f t="shared" si="0"/>
        <v>516.68799122577263</v>
      </c>
      <c r="E38" s="80">
        <f t="shared" si="1"/>
        <v>112.17984444893028</v>
      </c>
      <c r="F38" s="80">
        <f t="shared" si="2"/>
        <v>404.50814677684235</v>
      </c>
      <c r="G38" s="80">
        <f t="shared" si="3"/>
        <v>88144.143088680328</v>
      </c>
      <c r="H38" s="75"/>
      <c r="I38" s="75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spans="1:26" ht="15.75" customHeight="1" x14ac:dyDescent="0.2">
      <c r="A39" s="63"/>
      <c r="B39" s="79">
        <v>28</v>
      </c>
      <c r="C39" s="80">
        <f t="shared" si="4"/>
        <v>88144.143088680328</v>
      </c>
      <c r="D39" s="80">
        <f t="shared" si="0"/>
        <v>516.68799122577263</v>
      </c>
      <c r="E39" s="80">
        <f t="shared" si="1"/>
        <v>112.69400206932123</v>
      </c>
      <c r="F39" s="80">
        <f t="shared" si="2"/>
        <v>403.99398915645139</v>
      </c>
      <c r="G39" s="80">
        <f t="shared" si="3"/>
        <v>88031.449086611014</v>
      </c>
      <c r="H39" s="75"/>
      <c r="I39" s="75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spans="1:26" ht="15.75" customHeight="1" x14ac:dyDescent="0.2">
      <c r="A40" s="63"/>
      <c r="B40" s="79">
        <v>29</v>
      </c>
      <c r="C40" s="80">
        <f t="shared" si="4"/>
        <v>88031.449086611014</v>
      </c>
      <c r="D40" s="80">
        <f t="shared" si="0"/>
        <v>516.68799122577263</v>
      </c>
      <c r="E40" s="80">
        <f t="shared" si="1"/>
        <v>113.21051624547226</v>
      </c>
      <c r="F40" s="80">
        <f t="shared" si="2"/>
        <v>403.47747498030037</v>
      </c>
      <c r="G40" s="80">
        <f t="shared" si="3"/>
        <v>87918.238570365545</v>
      </c>
      <c r="H40" s="75"/>
      <c r="I40" s="75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spans="1:26" ht="15.75" customHeight="1" x14ac:dyDescent="0.2">
      <c r="A41" s="63"/>
      <c r="B41" s="79">
        <v>30</v>
      </c>
      <c r="C41" s="80">
        <f t="shared" si="4"/>
        <v>87918.238570365545</v>
      </c>
      <c r="D41" s="80">
        <f t="shared" si="0"/>
        <v>516.68799122577263</v>
      </c>
      <c r="E41" s="80">
        <f t="shared" si="1"/>
        <v>113.72939777826403</v>
      </c>
      <c r="F41" s="80">
        <f t="shared" si="2"/>
        <v>402.95859344750863</v>
      </c>
      <c r="G41" s="80">
        <f t="shared" si="3"/>
        <v>87804.509172587277</v>
      </c>
      <c r="H41" s="75"/>
      <c r="I41" s="75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spans="1:26" ht="15.75" customHeight="1" x14ac:dyDescent="0.2">
      <c r="A42" s="63"/>
      <c r="B42" s="79">
        <v>31</v>
      </c>
      <c r="C42" s="80">
        <f t="shared" si="4"/>
        <v>87804.509172587277</v>
      </c>
      <c r="D42" s="80">
        <f t="shared" si="0"/>
        <v>516.68799122577263</v>
      </c>
      <c r="E42" s="80">
        <f t="shared" si="1"/>
        <v>114.25065751808106</v>
      </c>
      <c r="F42" s="80">
        <f t="shared" si="2"/>
        <v>402.43733370769155</v>
      </c>
      <c r="G42" s="80">
        <f t="shared" si="3"/>
        <v>87690.258515069203</v>
      </c>
      <c r="H42" s="75"/>
      <c r="I42" s="75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spans="1:26" ht="15.75" customHeight="1" x14ac:dyDescent="0.2">
      <c r="A43" s="63"/>
      <c r="B43" s="79">
        <v>32</v>
      </c>
      <c r="C43" s="80">
        <f t="shared" si="4"/>
        <v>87690.258515069203</v>
      </c>
      <c r="D43" s="80">
        <f t="shared" si="0"/>
        <v>516.68799122577263</v>
      </c>
      <c r="E43" s="80">
        <f t="shared" si="1"/>
        <v>114.77430636503895</v>
      </c>
      <c r="F43" s="80">
        <f t="shared" si="2"/>
        <v>401.91368486073367</v>
      </c>
      <c r="G43" s="80">
        <f t="shared" si="3"/>
        <v>87575.484208704162</v>
      </c>
      <c r="H43" s="75"/>
      <c r="I43" s="75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spans="1:26" ht="15.75" customHeight="1" x14ac:dyDescent="0.2">
      <c r="A44" s="63"/>
      <c r="B44" s="79">
        <v>33</v>
      </c>
      <c r="C44" s="80">
        <f t="shared" si="4"/>
        <v>87575.484208704162</v>
      </c>
      <c r="D44" s="80">
        <f t="shared" si="0"/>
        <v>516.68799122577263</v>
      </c>
      <c r="E44" s="80">
        <f t="shared" si="1"/>
        <v>115.30035526921205</v>
      </c>
      <c r="F44" s="80">
        <f t="shared" si="2"/>
        <v>401.38763595656059</v>
      </c>
      <c r="G44" s="80">
        <f t="shared" si="3"/>
        <v>87460.183853434952</v>
      </c>
      <c r="H44" s="75"/>
      <c r="I44" s="75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spans="1:26" ht="15.75" customHeight="1" x14ac:dyDescent="0.2">
      <c r="A45" s="63"/>
      <c r="B45" s="79">
        <v>34</v>
      </c>
      <c r="C45" s="80">
        <f t="shared" si="4"/>
        <v>87460.183853434952</v>
      </c>
      <c r="D45" s="80">
        <f t="shared" si="0"/>
        <v>516.68799122577263</v>
      </c>
      <c r="E45" s="80">
        <f t="shared" si="1"/>
        <v>115.8288152308626</v>
      </c>
      <c r="F45" s="80">
        <f t="shared" si="2"/>
        <v>400.85917599491</v>
      </c>
      <c r="G45" s="80">
        <f t="shared" si="3"/>
        <v>87344.355038204085</v>
      </c>
      <c r="H45" s="75"/>
      <c r="I45" s="75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spans="1:26" ht="15.75" customHeight="1" x14ac:dyDescent="0.2">
      <c r="A46" s="63"/>
      <c r="B46" s="79">
        <v>35</v>
      </c>
      <c r="C46" s="80">
        <f t="shared" si="4"/>
        <v>87344.355038204085</v>
      </c>
      <c r="D46" s="80">
        <f t="shared" si="0"/>
        <v>516.68799122577263</v>
      </c>
      <c r="E46" s="80">
        <f t="shared" si="1"/>
        <v>116.3596973006707</v>
      </c>
      <c r="F46" s="80">
        <f t="shared" si="2"/>
        <v>400.32829392510183</v>
      </c>
      <c r="G46" s="80">
        <f t="shared" si="3"/>
        <v>87227.995340903421</v>
      </c>
      <c r="H46" s="75"/>
      <c r="I46" s="75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ht="15.75" customHeight="1" x14ac:dyDescent="0.2">
      <c r="A47" s="63"/>
      <c r="B47" s="79">
        <v>36</v>
      </c>
      <c r="C47" s="80">
        <f t="shared" si="4"/>
        <v>87227.995340903421</v>
      </c>
      <c r="D47" s="80">
        <f t="shared" si="0"/>
        <v>516.68799122577263</v>
      </c>
      <c r="E47" s="80">
        <f t="shared" si="1"/>
        <v>116.89301257996547</v>
      </c>
      <c r="F47" s="80">
        <f t="shared" si="2"/>
        <v>399.79497864580719</v>
      </c>
      <c r="G47" s="80">
        <f t="shared" si="3"/>
        <v>87111.102328323454</v>
      </c>
      <c r="H47" s="75"/>
      <c r="I47" s="75"/>
      <c r="J47" s="76">
        <f>I47-I35</f>
        <v>0</v>
      </c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ht="15.75" customHeight="1" x14ac:dyDescent="0.2">
      <c r="A48" s="63"/>
      <c r="B48" s="81">
        <v>37</v>
      </c>
      <c r="C48" s="82">
        <f t="shared" si="4"/>
        <v>87111.102328323454</v>
      </c>
      <c r="D48" s="82">
        <f t="shared" si="0"/>
        <v>516.68799122577263</v>
      </c>
      <c r="E48" s="82">
        <f t="shared" si="1"/>
        <v>117.42877222095696</v>
      </c>
      <c r="F48" s="82">
        <f t="shared" si="2"/>
        <v>399.25921900481569</v>
      </c>
      <c r="G48" s="82">
        <f t="shared" si="3"/>
        <v>86993.673556102498</v>
      </c>
      <c r="H48" s="75"/>
      <c r="I48" s="75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6" ht="15.75" customHeight="1" x14ac:dyDescent="0.2">
      <c r="A49" s="63"/>
      <c r="B49" s="81">
        <v>38</v>
      </c>
      <c r="C49" s="82">
        <f t="shared" si="4"/>
        <v>86993.673556102498</v>
      </c>
      <c r="D49" s="82">
        <f t="shared" si="0"/>
        <v>516.68799122577263</v>
      </c>
      <c r="E49" s="82">
        <f t="shared" si="1"/>
        <v>117.96698742696968</v>
      </c>
      <c r="F49" s="82">
        <f t="shared" si="2"/>
        <v>398.72100379880294</v>
      </c>
      <c r="G49" s="82">
        <f t="shared" si="3"/>
        <v>86875.706568675523</v>
      </c>
      <c r="H49" s="75"/>
      <c r="I49" s="75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spans="1:26" ht="15.75" customHeight="1" x14ac:dyDescent="0.2">
      <c r="A50" s="63"/>
      <c r="B50" s="81">
        <v>39</v>
      </c>
      <c r="C50" s="82">
        <f t="shared" si="4"/>
        <v>86875.706568675523</v>
      </c>
      <c r="D50" s="82">
        <f t="shared" si="0"/>
        <v>516.68799122577263</v>
      </c>
      <c r="E50" s="82">
        <f t="shared" si="1"/>
        <v>118.50766945267662</v>
      </c>
      <c r="F50" s="82">
        <f t="shared" si="2"/>
        <v>398.18032177309601</v>
      </c>
      <c r="G50" s="82">
        <f t="shared" si="3"/>
        <v>86757.198899222843</v>
      </c>
      <c r="H50" s="75"/>
      <c r="I50" s="75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spans="1:26" ht="15.75" customHeight="1" x14ac:dyDescent="0.2">
      <c r="A51" s="63"/>
      <c r="B51" s="81">
        <v>40</v>
      </c>
      <c r="C51" s="82">
        <f t="shared" si="4"/>
        <v>86757.198899222843</v>
      </c>
      <c r="D51" s="82">
        <f t="shared" si="0"/>
        <v>516.68799122577263</v>
      </c>
      <c r="E51" s="82">
        <f t="shared" si="1"/>
        <v>119.05082960433474</v>
      </c>
      <c r="F51" s="82">
        <f t="shared" si="2"/>
        <v>397.63716162143788</v>
      </c>
      <c r="G51" s="82">
        <f t="shared" si="3"/>
        <v>86638.148069618503</v>
      </c>
      <c r="H51" s="75"/>
      <c r="I51" s="75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spans="1:26" ht="15.75" customHeight="1" x14ac:dyDescent="0.2">
      <c r="A52" s="63"/>
      <c r="B52" s="81">
        <v>41</v>
      </c>
      <c r="C52" s="82">
        <f t="shared" si="4"/>
        <v>86638.148069618503</v>
      </c>
      <c r="D52" s="82">
        <f t="shared" si="0"/>
        <v>516.68799122577263</v>
      </c>
      <c r="E52" s="82">
        <f t="shared" si="1"/>
        <v>119.59647924002124</v>
      </c>
      <c r="F52" s="82">
        <f t="shared" si="2"/>
        <v>397.09151198575137</v>
      </c>
      <c r="G52" s="82">
        <f t="shared" si="3"/>
        <v>86518.551590378484</v>
      </c>
      <c r="H52" s="75"/>
      <c r="I52" s="75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spans="1:26" ht="15.75" customHeight="1" x14ac:dyDescent="0.2">
      <c r="A53" s="63"/>
      <c r="B53" s="81">
        <v>42</v>
      </c>
      <c r="C53" s="82">
        <f t="shared" si="4"/>
        <v>86518.551590378484</v>
      </c>
      <c r="D53" s="82">
        <f t="shared" si="0"/>
        <v>516.68799122577263</v>
      </c>
      <c r="E53" s="82">
        <f t="shared" si="1"/>
        <v>120.14462976987137</v>
      </c>
      <c r="F53" s="82">
        <f t="shared" si="2"/>
        <v>396.54336145590128</v>
      </c>
      <c r="G53" s="82">
        <f t="shared" si="3"/>
        <v>86398.406960608612</v>
      </c>
      <c r="H53" s="75"/>
      <c r="I53" s="75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spans="1:26" ht="15.75" customHeight="1" x14ac:dyDescent="0.2">
      <c r="A54" s="63"/>
      <c r="B54" s="81">
        <v>43</v>
      </c>
      <c r="C54" s="82">
        <f t="shared" si="4"/>
        <v>86398.406960608612</v>
      </c>
      <c r="D54" s="82">
        <f t="shared" si="0"/>
        <v>516.68799122577263</v>
      </c>
      <c r="E54" s="82">
        <f t="shared" si="1"/>
        <v>120.69529265631662</v>
      </c>
      <c r="F54" s="82">
        <f t="shared" si="2"/>
        <v>395.99269856945602</v>
      </c>
      <c r="G54" s="82">
        <f t="shared" si="3"/>
        <v>86277.711667952302</v>
      </c>
      <c r="H54" s="75"/>
      <c r="I54" s="75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26" ht="15.75" customHeight="1" x14ac:dyDescent="0.2">
      <c r="A55" s="63"/>
      <c r="B55" s="81">
        <v>44</v>
      </c>
      <c r="C55" s="82">
        <f t="shared" si="4"/>
        <v>86277.711667952302</v>
      </c>
      <c r="D55" s="82">
        <f t="shared" si="0"/>
        <v>516.68799122577263</v>
      </c>
      <c r="E55" s="82">
        <f t="shared" si="1"/>
        <v>121.24847941432473</v>
      </c>
      <c r="F55" s="82">
        <f t="shared" si="2"/>
        <v>395.43951181144786</v>
      </c>
      <c r="G55" s="82">
        <f t="shared" si="3"/>
        <v>86156.463188537979</v>
      </c>
      <c r="H55" s="75"/>
      <c r="I55" s="75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26" ht="15.75" customHeight="1" x14ac:dyDescent="0.2">
      <c r="A56" s="63"/>
      <c r="B56" s="81">
        <v>45</v>
      </c>
      <c r="C56" s="82">
        <f t="shared" si="4"/>
        <v>86156.463188537979</v>
      </c>
      <c r="D56" s="82">
        <f t="shared" si="0"/>
        <v>516.68799122577263</v>
      </c>
      <c r="E56" s="82">
        <f t="shared" si="1"/>
        <v>121.80420161164039</v>
      </c>
      <c r="F56" s="82">
        <f t="shared" si="2"/>
        <v>394.8837896141323</v>
      </c>
      <c r="G56" s="82">
        <f t="shared" si="3"/>
        <v>86034.658986926341</v>
      </c>
      <c r="H56" s="75"/>
      <c r="I56" s="75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spans="1:26" ht="15.75" customHeight="1" x14ac:dyDescent="0.2">
      <c r="A57" s="63"/>
      <c r="B57" s="81">
        <v>46</v>
      </c>
      <c r="C57" s="82">
        <f t="shared" si="4"/>
        <v>86034.658986926341</v>
      </c>
      <c r="D57" s="82">
        <f t="shared" si="0"/>
        <v>516.68799122577263</v>
      </c>
      <c r="E57" s="82">
        <f t="shared" si="1"/>
        <v>122.36247086902706</v>
      </c>
      <c r="F57" s="82">
        <f t="shared" si="2"/>
        <v>394.32552035674559</v>
      </c>
      <c r="G57" s="82">
        <f t="shared" si="3"/>
        <v>85912.296516057308</v>
      </c>
      <c r="H57" s="75"/>
      <c r="I57" s="75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spans="1:26" ht="15.75" customHeight="1" x14ac:dyDescent="0.2">
      <c r="A58" s="63"/>
      <c r="B58" s="81">
        <v>47</v>
      </c>
      <c r="C58" s="82">
        <f t="shared" si="4"/>
        <v>85912.296516057308</v>
      </c>
      <c r="D58" s="82">
        <f t="shared" si="0"/>
        <v>516.68799122577263</v>
      </c>
      <c r="E58" s="82">
        <f t="shared" si="1"/>
        <v>122.92329886051012</v>
      </c>
      <c r="F58" s="82">
        <f t="shared" si="2"/>
        <v>393.76469236526248</v>
      </c>
      <c r="G58" s="82">
        <f t="shared" si="3"/>
        <v>85789.3732171968</v>
      </c>
      <c r="H58" s="75"/>
      <c r="I58" s="75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ht="15.75" customHeight="1" x14ac:dyDescent="0.2">
      <c r="A59" s="63"/>
      <c r="B59" s="81">
        <v>48</v>
      </c>
      <c r="C59" s="82">
        <f t="shared" si="4"/>
        <v>85789.3732171968</v>
      </c>
      <c r="D59" s="82">
        <f t="shared" si="0"/>
        <v>516.68799122577263</v>
      </c>
      <c r="E59" s="82">
        <f t="shared" si="1"/>
        <v>123.48669731362078</v>
      </c>
      <c r="F59" s="82">
        <f t="shared" si="2"/>
        <v>393.20129391215187</v>
      </c>
      <c r="G59" s="82">
        <f t="shared" si="3"/>
        <v>85665.886519883177</v>
      </c>
      <c r="H59" s="75"/>
      <c r="I59" s="75"/>
      <c r="J59" s="76">
        <f>I59-I47</f>
        <v>0</v>
      </c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spans="1:26" ht="15.75" customHeight="1" x14ac:dyDescent="0.2">
      <c r="A60" s="63"/>
      <c r="B60" s="83">
        <v>49</v>
      </c>
      <c r="C60" s="84">
        <f t="shared" si="4"/>
        <v>85665.886519883177</v>
      </c>
      <c r="D60" s="84">
        <f t="shared" si="0"/>
        <v>516.68799122577263</v>
      </c>
      <c r="E60" s="84">
        <f t="shared" si="1"/>
        <v>124.05267800964155</v>
      </c>
      <c r="F60" s="84">
        <f t="shared" si="2"/>
        <v>392.63531321613112</v>
      </c>
      <c r="G60" s="84">
        <f t="shared" si="3"/>
        <v>85541.833841873537</v>
      </c>
      <c r="H60" s="75"/>
      <c r="I60" s="75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spans="1:26" ht="15.75" customHeight="1" x14ac:dyDescent="0.2">
      <c r="A61" s="63"/>
      <c r="B61" s="83">
        <v>50</v>
      </c>
      <c r="C61" s="84">
        <f t="shared" si="4"/>
        <v>85541.833841873537</v>
      </c>
      <c r="D61" s="84">
        <f t="shared" si="0"/>
        <v>516.68799122577263</v>
      </c>
      <c r="E61" s="84">
        <f t="shared" si="1"/>
        <v>124.62125278385238</v>
      </c>
      <c r="F61" s="84">
        <f t="shared" si="2"/>
        <v>392.06673844192022</v>
      </c>
      <c r="G61" s="84">
        <f t="shared" si="3"/>
        <v>85417.212589089686</v>
      </c>
      <c r="H61" s="75"/>
      <c r="I61" s="75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spans="1:26" ht="15.75" customHeight="1" x14ac:dyDescent="0.2">
      <c r="A62" s="63"/>
      <c r="B62" s="83">
        <v>51</v>
      </c>
      <c r="C62" s="84">
        <f t="shared" si="4"/>
        <v>85417.212589089686</v>
      </c>
      <c r="D62" s="84">
        <f t="shared" si="0"/>
        <v>516.68799122577263</v>
      </c>
      <c r="E62" s="84">
        <f t="shared" si="1"/>
        <v>125.1924335257784</v>
      </c>
      <c r="F62" s="84">
        <f t="shared" si="2"/>
        <v>391.49555769999427</v>
      </c>
      <c r="G62" s="84">
        <f t="shared" si="3"/>
        <v>85292.020155563907</v>
      </c>
      <c r="H62" s="75"/>
      <c r="I62" s="75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spans="1:26" ht="15.75" customHeight="1" x14ac:dyDescent="0.2">
      <c r="A63" s="63"/>
      <c r="B63" s="83">
        <v>52</v>
      </c>
      <c r="C63" s="84">
        <f t="shared" si="4"/>
        <v>85292.020155563907</v>
      </c>
      <c r="D63" s="84">
        <f t="shared" si="0"/>
        <v>516.68799122577263</v>
      </c>
      <c r="E63" s="84">
        <f t="shared" si="1"/>
        <v>125.76623217943819</v>
      </c>
      <c r="F63" s="84">
        <f t="shared" si="2"/>
        <v>390.92175904633439</v>
      </c>
      <c r="G63" s="84">
        <f t="shared" si="3"/>
        <v>85166.253923384473</v>
      </c>
      <c r="H63" s="75"/>
      <c r="I63" s="75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spans="1:26" ht="15.75" customHeight="1" x14ac:dyDescent="0.2">
      <c r="A64" s="63"/>
      <c r="B64" s="83">
        <v>53</v>
      </c>
      <c r="C64" s="84">
        <f t="shared" si="4"/>
        <v>85166.253923384473</v>
      </c>
      <c r="D64" s="84">
        <f t="shared" si="0"/>
        <v>516.68799122577263</v>
      </c>
      <c r="E64" s="84">
        <f t="shared" si="1"/>
        <v>126.34266074359398</v>
      </c>
      <c r="F64" s="84">
        <f t="shared" si="2"/>
        <v>390.34533048217861</v>
      </c>
      <c r="G64" s="84">
        <f t="shared" si="3"/>
        <v>85039.911262640875</v>
      </c>
      <c r="H64" s="75"/>
      <c r="I64" s="75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spans="1:26" ht="15.75" customHeight="1" x14ac:dyDescent="0.2">
      <c r="A65" s="63"/>
      <c r="B65" s="83">
        <v>54</v>
      </c>
      <c r="C65" s="84">
        <f t="shared" si="4"/>
        <v>85039.911262640875</v>
      </c>
      <c r="D65" s="84">
        <f t="shared" si="0"/>
        <v>516.68799122577263</v>
      </c>
      <c r="E65" s="84">
        <f t="shared" si="1"/>
        <v>126.92173127200211</v>
      </c>
      <c r="F65" s="84">
        <f t="shared" si="2"/>
        <v>389.76625995377049</v>
      </c>
      <c r="G65" s="84">
        <f t="shared" si="3"/>
        <v>84912.989531368876</v>
      </c>
      <c r="H65" s="75"/>
      <c r="I65" s="75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spans="1:26" ht="15.75" customHeight="1" x14ac:dyDescent="0.2">
      <c r="A66" s="63"/>
      <c r="B66" s="83">
        <v>55</v>
      </c>
      <c r="C66" s="84">
        <f t="shared" si="4"/>
        <v>84912.989531368876</v>
      </c>
      <c r="D66" s="84">
        <f t="shared" si="0"/>
        <v>516.68799122577263</v>
      </c>
      <c r="E66" s="84">
        <f t="shared" si="1"/>
        <v>127.50345587366544</v>
      </c>
      <c r="F66" s="84">
        <f t="shared" si="2"/>
        <v>389.18453535210716</v>
      </c>
      <c r="G66" s="84">
        <f t="shared" si="3"/>
        <v>84785.48607549521</v>
      </c>
      <c r="H66" s="75"/>
      <c r="I66" s="75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spans="1:26" ht="15.75" customHeight="1" x14ac:dyDescent="0.2">
      <c r="A67" s="63"/>
      <c r="B67" s="83">
        <v>56</v>
      </c>
      <c r="C67" s="84">
        <f t="shared" si="4"/>
        <v>84785.48607549521</v>
      </c>
      <c r="D67" s="84">
        <f t="shared" si="0"/>
        <v>516.68799122577263</v>
      </c>
      <c r="E67" s="84">
        <f t="shared" si="1"/>
        <v>128.08784671308641</v>
      </c>
      <c r="F67" s="84">
        <f t="shared" si="2"/>
        <v>388.60014451268626</v>
      </c>
      <c r="G67" s="84">
        <f t="shared" si="3"/>
        <v>84657.398228782127</v>
      </c>
      <c r="H67" s="75"/>
      <c r="I67" s="75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spans="1:26" ht="15.75" customHeight="1" x14ac:dyDescent="0.2">
      <c r="A68" s="63"/>
      <c r="B68" s="83">
        <v>57</v>
      </c>
      <c r="C68" s="84">
        <f t="shared" si="4"/>
        <v>84657.398228782127</v>
      </c>
      <c r="D68" s="84">
        <f t="shared" si="0"/>
        <v>516.68799122577263</v>
      </c>
      <c r="E68" s="84">
        <f t="shared" si="1"/>
        <v>128.6749160105214</v>
      </c>
      <c r="F68" s="84">
        <f t="shared" si="2"/>
        <v>388.01307521525121</v>
      </c>
      <c r="G68" s="84">
        <f t="shared" si="3"/>
        <v>84528.723312771603</v>
      </c>
      <c r="H68" s="75"/>
      <c r="I68" s="75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spans="1:26" ht="15.75" customHeight="1" x14ac:dyDescent="0.2">
      <c r="A69" s="63"/>
      <c r="B69" s="83">
        <v>58</v>
      </c>
      <c r="C69" s="84">
        <f t="shared" si="4"/>
        <v>84528.723312771603</v>
      </c>
      <c r="D69" s="84">
        <f t="shared" si="0"/>
        <v>516.68799122577263</v>
      </c>
      <c r="E69" s="84">
        <f t="shared" si="1"/>
        <v>129.26467604223629</v>
      </c>
      <c r="F69" s="84">
        <f t="shared" si="2"/>
        <v>387.42331518353632</v>
      </c>
      <c r="G69" s="84">
        <f t="shared" si="3"/>
        <v>84399.458636729367</v>
      </c>
      <c r="H69" s="75"/>
      <c r="I69" s="75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spans="1:26" ht="15.75" customHeight="1" x14ac:dyDescent="0.2">
      <c r="A70" s="63"/>
      <c r="B70" s="83">
        <v>59</v>
      </c>
      <c r="C70" s="84">
        <f t="shared" si="4"/>
        <v>84399.458636729367</v>
      </c>
      <c r="D70" s="84">
        <f t="shared" si="0"/>
        <v>516.68799122577263</v>
      </c>
      <c r="E70" s="84">
        <f t="shared" si="1"/>
        <v>129.85713914076322</v>
      </c>
      <c r="F70" s="84">
        <f t="shared" si="2"/>
        <v>386.83085208500938</v>
      </c>
      <c r="G70" s="84">
        <f t="shared" si="3"/>
        <v>84269.601497588606</v>
      </c>
      <c r="H70" s="75"/>
      <c r="I70" s="75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spans="1:26" ht="15.75" customHeight="1" x14ac:dyDescent="0.2">
      <c r="A71" s="63"/>
      <c r="B71" s="83">
        <v>60</v>
      </c>
      <c r="C71" s="84">
        <f t="shared" si="4"/>
        <v>84269.601497588606</v>
      </c>
      <c r="D71" s="84">
        <f t="shared" si="0"/>
        <v>516.68799122577263</v>
      </c>
      <c r="E71" s="84">
        <f t="shared" si="1"/>
        <v>130.45231769515837</v>
      </c>
      <c r="F71" s="84">
        <f t="shared" si="2"/>
        <v>386.23567353061429</v>
      </c>
      <c r="G71" s="84">
        <f t="shared" si="3"/>
        <v>84139.149179893444</v>
      </c>
      <c r="H71" s="75"/>
      <c r="I71" s="75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spans="1:26" ht="15.75" customHeight="1" x14ac:dyDescent="0.2">
      <c r="A72" s="63"/>
      <c r="B72" s="85">
        <v>61</v>
      </c>
      <c r="C72" s="86">
        <f t="shared" si="4"/>
        <v>84139.149179893444</v>
      </c>
      <c r="D72" s="86">
        <f t="shared" si="0"/>
        <v>516.68799122577263</v>
      </c>
      <c r="E72" s="86">
        <f t="shared" si="1"/>
        <v>131.05022415126118</v>
      </c>
      <c r="F72" s="86">
        <f t="shared" si="2"/>
        <v>385.63776707451143</v>
      </c>
      <c r="G72" s="86">
        <f t="shared" si="3"/>
        <v>84008.098955742185</v>
      </c>
      <c r="H72" s="75"/>
      <c r="I72" s="75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spans="1:26" ht="15.75" customHeight="1" x14ac:dyDescent="0.2">
      <c r="A73" s="63"/>
      <c r="B73" s="85">
        <v>62</v>
      </c>
      <c r="C73" s="86">
        <f t="shared" si="4"/>
        <v>84008.098955742185</v>
      </c>
      <c r="D73" s="86">
        <f t="shared" si="0"/>
        <v>516.68799122577263</v>
      </c>
      <c r="E73" s="86">
        <f t="shared" si="1"/>
        <v>131.65087101195442</v>
      </c>
      <c r="F73" s="86">
        <f t="shared" si="2"/>
        <v>385.03712021381824</v>
      </c>
      <c r="G73" s="86">
        <f t="shared" si="3"/>
        <v>83876.448084730233</v>
      </c>
      <c r="H73" s="87"/>
      <c r="I73" s="75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spans="1:26" ht="15.75" customHeight="1" x14ac:dyDescent="0.2">
      <c r="A74" s="63"/>
      <c r="B74" s="85">
        <v>63</v>
      </c>
      <c r="C74" s="86">
        <f t="shared" si="4"/>
        <v>83876.448084730233</v>
      </c>
      <c r="D74" s="86">
        <f t="shared" si="0"/>
        <v>516.68799122577263</v>
      </c>
      <c r="E74" s="86">
        <f t="shared" si="1"/>
        <v>132.25427083742591</v>
      </c>
      <c r="F74" s="86">
        <f t="shared" si="2"/>
        <v>384.43372038834673</v>
      </c>
      <c r="G74" s="86">
        <f t="shared" si="3"/>
        <v>83744.193813892809</v>
      </c>
      <c r="H74" s="75"/>
      <c r="I74" s="75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spans="1:26" ht="15.75" customHeight="1" x14ac:dyDescent="0.2">
      <c r="A75" s="63"/>
      <c r="B75" s="85">
        <v>64</v>
      </c>
      <c r="C75" s="86">
        <f t="shared" si="4"/>
        <v>83744.193813892809</v>
      </c>
      <c r="D75" s="86">
        <f t="shared" si="0"/>
        <v>516.68799122577263</v>
      </c>
      <c r="E75" s="86">
        <f t="shared" si="1"/>
        <v>132.8604362454308</v>
      </c>
      <c r="F75" s="86">
        <f t="shared" si="2"/>
        <v>383.82755498034186</v>
      </c>
      <c r="G75" s="86">
        <f t="shared" si="3"/>
        <v>83611.333377647374</v>
      </c>
      <c r="H75" s="75"/>
      <c r="I75" s="75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spans="1:26" ht="15.75" customHeight="1" x14ac:dyDescent="0.2">
      <c r="A76" s="63"/>
      <c r="B76" s="85">
        <v>65</v>
      </c>
      <c r="C76" s="86">
        <f t="shared" si="4"/>
        <v>83611.333377647374</v>
      </c>
      <c r="D76" s="86">
        <f t="shared" si="0"/>
        <v>516.68799122577263</v>
      </c>
      <c r="E76" s="86">
        <f t="shared" si="1"/>
        <v>133.46937991155568</v>
      </c>
      <c r="F76" s="86">
        <f t="shared" si="2"/>
        <v>383.21861131421696</v>
      </c>
      <c r="G76" s="86">
        <f t="shared" si="3"/>
        <v>83477.863997735825</v>
      </c>
      <c r="H76" s="75"/>
      <c r="I76" s="75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spans="1:26" ht="15.75" customHeight="1" x14ac:dyDescent="0.2">
      <c r="A77" s="63"/>
      <c r="B77" s="85">
        <v>66</v>
      </c>
      <c r="C77" s="86">
        <f t="shared" si="4"/>
        <v>83477.863997735825</v>
      </c>
      <c r="D77" s="86">
        <f t="shared" si="0"/>
        <v>516.68799122577263</v>
      </c>
      <c r="E77" s="86">
        <f t="shared" si="1"/>
        <v>134.08111456948365</v>
      </c>
      <c r="F77" s="86">
        <f t="shared" si="2"/>
        <v>382.60687665628899</v>
      </c>
      <c r="G77" s="86">
        <f t="shared" si="3"/>
        <v>83343.782883166336</v>
      </c>
      <c r="H77" s="75"/>
      <c r="I77" s="75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spans="1:26" ht="15.75" customHeight="1" x14ac:dyDescent="0.2">
      <c r="A78" s="63"/>
      <c r="B78" s="85">
        <v>67</v>
      </c>
      <c r="C78" s="86">
        <f t="shared" si="4"/>
        <v>83343.782883166336</v>
      </c>
      <c r="D78" s="86">
        <f t="shared" si="0"/>
        <v>516.68799122577263</v>
      </c>
      <c r="E78" s="86">
        <f t="shared" si="1"/>
        <v>134.69565301126042</v>
      </c>
      <c r="F78" s="86">
        <f t="shared" si="2"/>
        <v>381.99233821451224</v>
      </c>
      <c r="G78" s="86">
        <f t="shared" si="3"/>
        <v>83209.08723015507</v>
      </c>
      <c r="H78" s="75"/>
      <c r="I78" s="75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spans="1:26" ht="15.75" customHeight="1" x14ac:dyDescent="0.2">
      <c r="A79" s="63"/>
      <c r="B79" s="85">
        <v>68</v>
      </c>
      <c r="C79" s="86">
        <f t="shared" si="4"/>
        <v>83209.08723015507</v>
      </c>
      <c r="D79" s="86">
        <f t="shared" si="0"/>
        <v>516.68799122577263</v>
      </c>
      <c r="E79" s="86">
        <f t="shared" si="1"/>
        <v>135.31300808756205</v>
      </c>
      <c r="F79" s="86">
        <f t="shared" si="2"/>
        <v>381.37498313821061</v>
      </c>
      <c r="G79" s="86">
        <f t="shared" si="3"/>
        <v>83073.774222067514</v>
      </c>
      <c r="H79" s="75"/>
      <c r="I79" s="75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spans="1:26" ht="15.75" customHeight="1" x14ac:dyDescent="0.2">
      <c r="A80" s="63"/>
      <c r="B80" s="85">
        <v>69</v>
      </c>
      <c r="C80" s="86">
        <f t="shared" si="4"/>
        <v>83073.774222067514</v>
      </c>
      <c r="D80" s="86">
        <f t="shared" si="0"/>
        <v>516.68799122577263</v>
      </c>
      <c r="E80" s="86">
        <f t="shared" si="1"/>
        <v>135.93319270796337</v>
      </c>
      <c r="F80" s="86">
        <f t="shared" si="2"/>
        <v>380.75479851780926</v>
      </c>
      <c r="G80" s="86">
        <f t="shared" si="3"/>
        <v>82937.841029359552</v>
      </c>
      <c r="H80" s="75"/>
      <c r="I80" s="75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spans="1:26" ht="15.75" customHeight="1" x14ac:dyDescent="0.2">
      <c r="A81" s="63"/>
      <c r="B81" s="85">
        <v>70</v>
      </c>
      <c r="C81" s="86">
        <f t="shared" si="4"/>
        <v>82937.841029359552</v>
      </c>
      <c r="D81" s="86">
        <f t="shared" si="0"/>
        <v>516.68799122577263</v>
      </c>
      <c r="E81" s="86">
        <f t="shared" si="1"/>
        <v>136.55621984120822</v>
      </c>
      <c r="F81" s="86">
        <f t="shared" si="2"/>
        <v>380.13177138456433</v>
      </c>
      <c r="G81" s="86">
        <f t="shared" si="3"/>
        <v>82801.284809518344</v>
      </c>
      <c r="H81" s="75"/>
      <c r="I81" s="75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spans="1:26" ht="15.75" customHeight="1" x14ac:dyDescent="0.2">
      <c r="A82" s="63"/>
      <c r="B82" s="85">
        <v>71</v>
      </c>
      <c r="C82" s="86">
        <f t="shared" si="4"/>
        <v>82801.284809518344</v>
      </c>
      <c r="D82" s="86">
        <f t="shared" si="0"/>
        <v>516.68799122577263</v>
      </c>
      <c r="E82" s="86">
        <f t="shared" si="1"/>
        <v>137.18210251548041</v>
      </c>
      <c r="F82" s="86">
        <f t="shared" si="2"/>
        <v>379.5058887102922</v>
      </c>
      <c r="G82" s="86">
        <f t="shared" si="3"/>
        <v>82664.102707002865</v>
      </c>
      <c r="H82" s="75"/>
      <c r="I82" s="75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spans="1:26" ht="15.75" customHeight="1" x14ac:dyDescent="0.2">
      <c r="A83" s="63"/>
      <c r="B83" s="85">
        <v>72</v>
      </c>
      <c r="C83" s="86">
        <f t="shared" si="4"/>
        <v>82664.102707002865</v>
      </c>
      <c r="D83" s="86">
        <f t="shared" si="0"/>
        <v>516.68799122577263</v>
      </c>
      <c r="E83" s="86">
        <f t="shared" si="1"/>
        <v>137.81085381867638</v>
      </c>
      <c r="F83" s="86">
        <f t="shared" si="2"/>
        <v>378.87713740709626</v>
      </c>
      <c r="G83" s="86">
        <f t="shared" si="3"/>
        <v>82526.291853184186</v>
      </c>
      <c r="H83" s="75"/>
      <c r="I83" s="75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spans="1:26" ht="15.75" customHeight="1" x14ac:dyDescent="0.2">
      <c r="A84" s="63"/>
      <c r="B84" s="88">
        <v>73</v>
      </c>
      <c r="C84" s="89">
        <f t="shared" si="4"/>
        <v>82526.291853184186</v>
      </c>
      <c r="D84" s="89">
        <f t="shared" si="0"/>
        <v>516.68799122577263</v>
      </c>
      <c r="E84" s="89">
        <f t="shared" si="1"/>
        <v>138.44248689867862</v>
      </c>
      <c r="F84" s="89">
        <f t="shared" si="2"/>
        <v>378.24550432709407</v>
      </c>
      <c r="G84" s="89">
        <f t="shared" si="3"/>
        <v>82387.849366285503</v>
      </c>
      <c r="H84" s="75"/>
      <c r="I84" s="75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spans="1:26" ht="15.75" customHeight="1" x14ac:dyDescent="0.2">
      <c r="A85" s="63"/>
      <c r="B85" s="88">
        <v>74</v>
      </c>
      <c r="C85" s="89">
        <f t="shared" si="4"/>
        <v>82387.849366285503</v>
      </c>
      <c r="D85" s="89">
        <f t="shared" si="0"/>
        <v>516.68799122577263</v>
      </c>
      <c r="E85" s="89">
        <f t="shared" si="1"/>
        <v>139.07701496363092</v>
      </c>
      <c r="F85" s="89">
        <f t="shared" si="2"/>
        <v>377.61097626214172</v>
      </c>
      <c r="G85" s="89">
        <f t="shared" si="3"/>
        <v>82248.772351321866</v>
      </c>
      <c r="H85" s="75"/>
      <c r="I85" s="75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spans="1:26" ht="15.75" customHeight="1" x14ac:dyDescent="0.2">
      <c r="A86" s="63"/>
      <c r="B86" s="88">
        <v>75</v>
      </c>
      <c r="C86" s="89">
        <f t="shared" si="4"/>
        <v>82248.772351321866</v>
      </c>
      <c r="D86" s="89">
        <f t="shared" si="0"/>
        <v>516.68799122577263</v>
      </c>
      <c r="E86" s="89">
        <f t="shared" si="1"/>
        <v>139.71445128221418</v>
      </c>
      <c r="F86" s="89">
        <f t="shared" si="2"/>
        <v>376.97353994355842</v>
      </c>
      <c r="G86" s="89">
        <f t="shared" si="3"/>
        <v>82109.057900039654</v>
      </c>
      <c r="H86" s="75"/>
      <c r="I86" s="75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spans="1:26" ht="15.75" customHeight="1" x14ac:dyDescent="0.2">
      <c r="A87" s="63"/>
      <c r="B87" s="88">
        <v>76</v>
      </c>
      <c r="C87" s="89">
        <f t="shared" si="4"/>
        <v>82109.057900039654</v>
      </c>
      <c r="D87" s="89">
        <f t="shared" si="0"/>
        <v>516.68799122577263</v>
      </c>
      <c r="E87" s="89">
        <f t="shared" si="1"/>
        <v>140.35480918392437</v>
      </c>
      <c r="F87" s="89">
        <f t="shared" si="2"/>
        <v>376.33318204184826</v>
      </c>
      <c r="G87" s="89">
        <f t="shared" si="3"/>
        <v>81968.703090855735</v>
      </c>
      <c r="H87" s="75"/>
      <c r="I87" s="75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spans="1:26" ht="15.75" customHeight="1" x14ac:dyDescent="0.2">
      <c r="A88" s="63"/>
      <c r="B88" s="88">
        <v>77</v>
      </c>
      <c r="C88" s="89">
        <f t="shared" si="4"/>
        <v>81968.703090855735</v>
      </c>
      <c r="D88" s="89">
        <f t="shared" si="0"/>
        <v>516.68799122577263</v>
      </c>
      <c r="E88" s="89">
        <f t="shared" si="1"/>
        <v>140.99810205935069</v>
      </c>
      <c r="F88" s="89">
        <f t="shared" si="2"/>
        <v>375.68988916642201</v>
      </c>
      <c r="G88" s="89">
        <f t="shared" si="3"/>
        <v>81827.70498879638</v>
      </c>
      <c r="H88" s="75"/>
      <c r="I88" s="75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spans="1:26" ht="15.75" customHeight="1" x14ac:dyDescent="0.2">
      <c r="A89" s="63"/>
      <c r="B89" s="88">
        <v>78</v>
      </c>
      <c r="C89" s="89">
        <f t="shared" si="4"/>
        <v>81827.70498879638</v>
      </c>
      <c r="D89" s="89">
        <f t="shared" si="0"/>
        <v>516.68799122577263</v>
      </c>
      <c r="E89" s="89">
        <f t="shared" si="1"/>
        <v>141.64434336045605</v>
      </c>
      <c r="F89" s="89">
        <f t="shared" si="2"/>
        <v>375.04364786531653</v>
      </c>
      <c r="G89" s="89">
        <f t="shared" si="3"/>
        <v>81686.060645435922</v>
      </c>
      <c r="H89" s="75"/>
      <c r="I89" s="75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spans="1:26" ht="15.75" customHeight="1" x14ac:dyDescent="0.2">
      <c r="A90" s="63"/>
      <c r="B90" s="88">
        <v>79</v>
      </c>
      <c r="C90" s="89">
        <f t="shared" si="4"/>
        <v>81686.060645435922</v>
      </c>
      <c r="D90" s="89">
        <f t="shared" si="0"/>
        <v>516.68799122577263</v>
      </c>
      <c r="E90" s="89">
        <f t="shared" si="1"/>
        <v>142.29354660085809</v>
      </c>
      <c r="F90" s="89">
        <f t="shared" si="2"/>
        <v>374.39444462491451</v>
      </c>
      <c r="G90" s="89">
        <f t="shared" si="3"/>
        <v>81543.767098835058</v>
      </c>
      <c r="H90" s="75"/>
      <c r="I90" s="75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spans="1:26" ht="15.75" customHeight="1" x14ac:dyDescent="0.2">
      <c r="A91" s="63"/>
      <c r="B91" s="88">
        <v>80</v>
      </c>
      <c r="C91" s="89">
        <f t="shared" si="4"/>
        <v>81543.767098835058</v>
      </c>
      <c r="D91" s="89">
        <f t="shared" si="0"/>
        <v>516.68799122577263</v>
      </c>
      <c r="E91" s="89">
        <f t="shared" si="1"/>
        <v>142.94572535611209</v>
      </c>
      <c r="F91" s="89">
        <f t="shared" si="2"/>
        <v>373.74226586966057</v>
      </c>
      <c r="G91" s="89">
        <f t="shared" si="3"/>
        <v>81400.821373478946</v>
      </c>
      <c r="H91" s="75"/>
      <c r="I91" s="75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spans="1:26" ht="15.75" customHeight="1" x14ac:dyDescent="0.2">
      <c r="A92" s="63"/>
      <c r="B92" s="88">
        <v>81</v>
      </c>
      <c r="C92" s="89">
        <f t="shared" si="4"/>
        <v>81400.821373478946</v>
      </c>
      <c r="D92" s="89">
        <f t="shared" si="0"/>
        <v>516.68799122577263</v>
      </c>
      <c r="E92" s="89">
        <f t="shared" si="1"/>
        <v>143.60089326399424</v>
      </c>
      <c r="F92" s="89">
        <f t="shared" si="2"/>
        <v>373.0870979617784</v>
      </c>
      <c r="G92" s="89">
        <f t="shared" si="3"/>
        <v>81257.22048021495</v>
      </c>
      <c r="H92" s="75"/>
      <c r="I92" s="75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spans="1:26" ht="15.75" customHeight="1" x14ac:dyDescent="0.2">
      <c r="A93" s="63"/>
      <c r="B93" s="88">
        <v>82</v>
      </c>
      <c r="C93" s="89">
        <f t="shared" si="4"/>
        <v>81257.22048021495</v>
      </c>
      <c r="D93" s="89">
        <f t="shared" si="0"/>
        <v>516.68799122577263</v>
      </c>
      <c r="E93" s="89">
        <f t="shared" si="1"/>
        <v>144.25906402478753</v>
      </c>
      <c r="F93" s="89">
        <f t="shared" si="2"/>
        <v>372.42892720098507</v>
      </c>
      <c r="G93" s="89">
        <f t="shared" si="3"/>
        <v>81112.961416190155</v>
      </c>
      <c r="H93" s="75"/>
      <c r="I93" s="75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spans="1:26" ht="15.75" customHeight="1" x14ac:dyDescent="0.2">
      <c r="A94" s="63"/>
      <c r="B94" s="88">
        <v>83</v>
      </c>
      <c r="C94" s="89">
        <f t="shared" si="4"/>
        <v>81112.961416190155</v>
      </c>
      <c r="D94" s="89">
        <f t="shared" si="0"/>
        <v>516.68799122577263</v>
      </c>
      <c r="E94" s="89">
        <f t="shared" si="1"/>
        <v>144.92025140156781</v>
      </c>
      <c r="F94" s="89">
        <f t="shared" si="2"/>
        <v>371.7677398242048</v>
      </c>
      <c r="G94" s="89">
        <f t="shared" si="3"/>
        <v>80968.041164788592</v>
      </c>
      <c r="H94" s="75"/>
      <c r="I94" s="75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spans="1:26" ht="15.75" customHeight="1" x14ac:dyDescent="0.2">
      <c r="A95" s="63"/>
      <c r="B95" s="88">
        <v>84</v>
      </c>
      <c r="C95" s="89">
        <f t="shared" si="4"/>
        <v>80968.041164788592</v>
      </c>
      <c r="D95" s="89">
        <f t="shared" si="0"/>
        <v>516.68799122577263</v>
      </c>
      <c r="E95" s="89">
        <f t="shared" si="1"/>
        <v>145.58446922049168</v>
      </c>
      <c r="F95" s="89">
        <f t="shared" si="2"/>
        <v>371.10352200528092</v>
      </c>
      <c r="G95" s="89">
        <f t="shared" si="3"/>
        <v>80822.456695568108</v>
      </c>
      <c r="H95" s="75"/>
      <c r="I95" s="75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spans="1:26" ht="15.75" customHeight="1" x14ac:dyDescent="0.2">
      <c r="A96" s="63"/>
      <c r="B96" s="90">
        <v>85</v>
      </c>
      <c r="C96" s="91">
        <f t="shared" si="4"/>
        <v>80822.456695568108</v>
      </c>
      <c r="D96" s="91">
        <f t="shared" si="0"/>
        <v>516.68799122577263</v>
      </c>
      <c r="E96" s="91">
        <f t="shared" si="1"/>
        <v>146.25173137108561</v>
      </c>
      <c r="F96" s="91">
        <f t="shared" si="2"/>
        <v>370.43625985468702</v>
      </c>
      <c r="G96" s="91">
        <f t="shared" si="3"/>
        <v>80676.204964197022</v>
      </c>
      <c r="H96" s="75"/>
      <c r="I96" s="75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spans="1:26" ht="15.75" customHeight="1" x14ac:dyDescent="0.2">
      <c r="A97" s="63"/>
      <c r="B97" s="90">
        <v>86</v>
      </c>
      <c r="C97" s="91">
        <f t="shared" si="4"/>
        <v>80676.204964197022</v>
      </c>
      <c r="D97" s="91">
        <f t="shared" si="0"/>
        <v>516.68799122577263</v>
      </c>
      <c r="E97" s="91">
        <f t="shared" si="1"/>
        <v>146.92205180653642</v>
      </c>
      <c r="F97" s="91">
        <f t="shared" si="2"/>
        <v>369.76593941923613</v>
      </c>
      <c r="G97" s="91">
        <f t="shared" si="3"/>
        <v>80529.282912390481</v>
      </c>
      <c r="H97" s="75"/>
      <c r="I97" s="75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spans="1:26" ht="15.75" customHeight="1" x14ac:dyDescent="0.2">
      <c r="A98" s="63"/>
      <c r="B98" s="90">
        <v>87</v>
      </c>
      <c r="C98" s="91">
        <f t="shared" si="4"/>
        <v>80529.282912390481</v>
      </c>
      <c r="D98" s="91">
        <f t="shared" si="0"/>
        <v>516.68799122577263</v>
      </c>
      <c r="E98" s="91">
        <f t="shared" si="1"/>
        <v>147.59544454398304</v>
      </c>
      <c r="F98" s="91">
        <f t="shared" si="2"/>
        <v>369.0925466817896</v>
      </c>
      <c r="G98" s="91">
        <f t="shared" si="3"/>
        <v>80381.687467846496</v>
      </c>
      <c r="H98" s="75"/>
      <c r="I98" s="75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spans="1:26" ht="15.75" customHeight="1" x14ac:dyDescent="0.2">
      <c r="A99" s="63"/>
      <c r="B99" s="90">
        <v>88</v>
      </c>
      <c r="C99" s="91">
        <f t="shared" si="4"/>
        <v>80381.687467846496</v>
      </c>
      <c r="D99" s="91">
        <f t="shared" si="0"/>
        <v>516.68799122577263</v>
      </c>
      <c r="E99" s="91">
        <f t="shared" si="1"/>
        <v>148.27192366480963</v>
      </c>
      <c r="F99" s="91">
        <f t="shared" si="2"/>
        <v>368.41606756096297</v>
      </c>
      <c r="G99" s="91">
        <f t="shared" si="3"/>
        <v>80233.415544181684</v>
      </c>
      <c r="H99" s="75"/>
      <c r="I99" s="75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spans="1:26" ht="15.75" customHeight="1" x14ac:dyDescent="0.2">
      <c r="A100" s="63"/>
      <c r="B100" s="90">
        <v>89</v>
      </c>
      <c r="C100" s="91">
        <f t="shared" si="4"/>
        <v>80233.415544181684</v>
      </c>
      <c r="D100" s="91">
        <f t="shared" si="0"/>
        <v>516.68799122577263</v>
      </c>
      <c r="E100" s="91">
        <f t="shared" si="1"/>
        <v>148.95150331494003</v>
      </c>
      <c r="F100" s="91">
        <f t="shared" si="2"/>
        <v>367.73648791083258</v>
      </c>
      <c r="G100" s="91">
        <f t="shared" si="3"/>
        <v>80084.464040866747</v>
      </c>
      <c r="H100" s="75"/>
      <c r="I100" s="75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spans="1:26" ht="15.75" customHeight="1" x14ac:dyDescent="0.2">
      <c r="A101" s="63"/>
      <c r="B101" s="90">
        <v>90</v>
      </c>
      <c r="C101" s="91">
        <f t="shared" si="4"/>
        <v>80084.464040866747</v>
      </c>
      <c r="D101" s="91">
        <f t="shared" si="0"/>
        <v>516.68799122577263</v>
      </c>
      <c r="E101" s="91">
        <f t="shared" si="1"/>
        <v>149.63419770513346</v>
      </c>
      <c r="F101" s="91">
        <f t="shared" si="2"/>
        <v>367.05379352063915</v>
      </c>
      <c r="G101" s="91">
        <f t="shared" si="3"/>
        <v>79934.829843161613</v>
      </c>
      <c r="H101" s="75"/>
      <c r="I101" s="75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spans="1:26" ht="15.75" customHeight="1" x14ac:dyDescent="0.2">
      <c r="A102" s="63"/>
      <c r="B102" s="90">
        <v>91</v>
      </c>
      <c r="C102" s="91">
        <f t="shared" si="4"/>
        <v>79934.829843161613</v>
      </c>
      <c r="D102" s="91">
        <f t="shared" si="0"/>
        <v>516.68799122577263</v>
      </c>
      <c r="E102" s="91">
        <f t="shared" si="1"/>
        <v>150.32002111128202</v>
      </c>
      <c r="F102" s="91">
        <f t="shared" si="2"/>
        <v>366.36797011449067</v>
      </c>
      <c r="G102" s="91">
        <f t="shared" si="3"/>
        <v>79784.509822050328</v>
      </c>
      <c r="H102" s="75"/>
      <c r="I102" s="75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spans="1:26" ht="15.75" customHeight="1" x14ac:dyDescent="0.2">
      <c r="A103" s="63"/>
      <c r="B103" s="90">
        <v>92</v>
      </c>
      <c r="C103" s="91">
        <f t="shared" si="4"/>
        <v>79784.509822050328</v>
      </c>
      <c r="D103" s="91">
        <f t="shared" si="0"/>
        <v>516.68799122577263</v>
      </c>
      <c r="E103" s="91">
        <f t="shared" si="1"/>
        <v>151.00898787470871</v>
      </c>
      <c r="F103" s="91">
        <f t="shared" si="2"/>
        <v>365.6790033510639</v>
      </c>
      <c r="G103" s="91">
        <f t="shared" si="3"/>
        <v>79633.500834175618</v>
      </c>
      <c r="H103" s="75"/>
      <c r="I103" s="75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spans="1:26" ht="15.75" customHeight="1" x14ac:dyDescent="0.2">
      <c r="A104" s="63"/>
      <c r="B104" s="90">
        <v>93</v>
      </c>
      <c r="C104" s="91">
        <f t="shared" si="4"/>
        <v>79633.500834175618</v>
      </c>
      <c r="D104" s="91">
        <f t="shared" si="0"/>
        <v>516.68799122577263</v>
      </c>
      <c r="E104" s="91">
        <f t="shared" si="1"/>
        <v>151.70111240246783</v>
      </c>
      <c r="F104" s="91">
        <f t="shared" si="2"/>
        <v>364.98687882330478</v>
      </c>
      <c r="G104" s="91">
        <f t="shared" si="3"/>
        <v>79481.799721773146</v>
      </c>
      <c r="H104" s="75"/>
      <c r="I104" s="75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spans="1:26" ht="15.75" customHeight="1" x14ac:dyDescent="0.2">
      <c r="A105" s="63"/>
      <c r="B105" s="90">
        <v>94</v>
      </c>
      <c r="C105" s="91">
        <f t="shared" si="4"/>
        <v>79481.799721773146</v>
      </c>
      <c r="D105" s="91">
        <f t="shared" si="0"/>
        <v>516.68799122577263</v>
      </c>
      <c r="E105" s="91">
        <f t="shared" si="1"/>
        <v>152.3964091676458</v>
      </c>
      <c r="F105" s="91">
        <f t="shared" si="2"/>
        <v>364.29158205812683</v>
      </c>
      <c r="G105" s="91">
        <f t="shared" si="3"/>
        <v>79329.4033126055</v>
      </c>
      <c r="H105" s="75"/>
      <c r="I105" s="75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spans="1:26" ht="15.75" customHeight="1" x14ac:dyDescent="0.2">
      <c r="A106" s="63"/>
      <c r="B106" s="90">
        <v>95</v>
      </c>
      <c r="C106" s="91">
        <f t="shared" si="4"/>
        <v>79329.4033126055</v>
      </c>
      <c r="D106" s="91">
        <f t="shared" si="0"/>
        <v>516.68799122577263</v>
      </c>
      <c r="E106" s="91">
        <f t="shared" si="1"/>
        <v>153.09489270966418</v>
      </c>
      <c r="F106" s="91">
        <f t="shared" si="2"/>
        <v>363.59309851610845</v>
      </c>
      <c r="G106" s="91">
        <f t="shared" si="3"/>
        <v>79176.308419895839</v>
      </c>
      <c r="H106" s="75"/>
      <c r="I106" s="75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spans="1:26" ht="15.75" customHeight="1" x14ac:dyDescent="0.2">
      <c r="A107" s="63"/>
      <c r="B107" s="90">
        <v>96</v>
      </c>
      <c r="C107" s="91">
        <f t="shared" si="4"/>
        <v>79176.308419895839</v>
      </c>
      <c r="D107" s="91">
        <f t="shared" si="0"/>
        <v>516.68799122577263</v>
      </c>
      <c r="E107" s="91">
        <f t="shared" si="1"/>
        <v>153.79657763458343</v>
      </c>
      <c r="F107" s="91">
        <f t="shared" si="2"/>
        <v>362.89141359118912</v>
      </c>
      <c r="G107" s="91">
        <f t="shared" si="3"/>
        <v>79022.511842261258</v>
      </c>
      <c r="H107" s="75"/>
      <c r="I107" s="75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spans="1:26" ht="15.75" customHeight="1" x14ac:dyDescent="0.2">
      <c r="A108" s="63"/>
      <c r="B108" s="92">
        <v>97</v>
      </c>
      <c r="C108" s="93">
        <f t="shared" si="4"/>
        <v>79022.511842261258</v>
      </c>
      <c r="D108" s="93">
        <f t="shared" si="0"/>
        <v>516.68799122577263</v>
      </c>
      <c r="E108" s="93">
        <f t="shared" si="1"/>
        <v>154.50147861540862</v>
      </c>
      <c r="F108" s="93">
        <f t="shared" si="2"/>
        <v>362.18651261036399</v>
      </c>
      <c r="G108" s="93">
        <f t="shared" si="3"/>
        <v>78868.010363645852</v>
      </c>
      <c r="H108" s="75"/>
      <c r="I108" s="75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spans="1:26" ht="15.75" customHeight="1" x14ac:dyDescent="0.2">
      <c r="A109" s="63"/>
      <c r="B109" s="92">
        <v>98</v>
      </c>
      <c r="C109" s="93">
        <f t="shared" si="4"/>
        <v>78868.010363645852</v>
      </c>
      <c r="D109" s="93">
        <f t="shared" si="0"/>
        <v>516.68799122577263</v>
      </c>
      <c r="E109" s="93">
        <f t="shared" si="1"/>
        <v>155.20961039239589</v>
      </c>
      <c r="F109" s="93">
        <f t="shared" si="2"/>
        <v>361.47838083337678</v>
      </c>
      <c r="G109" s="93">
        <f t="shared" si="3"/>
        <v>78712.800753253454</v>
      </c>
      <c r="H109" s="75"/>
      <c r="I109" s="75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spans="1:26" ht="15.75" customHeight="1" x14ac:dyDescent="0.2">
      <c r="A110" s="63"/>
      <c r="B110" s="92">
        <v>99</v>
      </c>
      <c r="C110" s="93">
        <f t="shared" si="4"/>
        <v>78712.800753253454</v>
      </c>
      <c r="D110" s="93">
        <f t="shared" si="0"/>
        <v>516.68799122577263</v>
      </c>
      <c r="E110" s="93">
        <f t="shared" si="1"/>
        <v>155.92098777336105</v>
      </c>
      <c r="F110" s="93">
        <f t="shared" si="2"/>
        <v>360.76700345241159</v>
      </c>
      <c r="G110" s="93">
        <f t="shared" si="3"/>
        <v>78556.879765480087</v>
      </c>
      <c r="H110" s="75"/>
      <c r="I110" s="75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spans="1:26" ht="15.75" customHeight="1" x14ac:dyDescent="0.2">
      <c r="A111" s="63"/>
      <c r="B111" s="92">
        <v>100</v>
      </c>
      <c r="C111" s="93">
        <f t="shared" si="4"/>
        <v>78556.879765480087</v>
      </c>
      <c r="D111" s="93">
        <f t="shared" si="0"/>
        <v>516.68799122577263</v>
      </c>
      <c r="E111" s="93">
        <f t="shared" si="1"/>
        <v>156.63562563398895</v>
      </c>
      <c r="F111" s="93">
        <f t="shared" si="2"/>
        <v>360.05236559178365</v>
      </c>
      <c r="G111" s="93">
        <f t="shared" si="3"/>
        <v>78400.244139846094</v>
      </c>
      <c r="H111" s="75"/>
      <c r="I111" s="75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spans="1:26" ht="15.75" customHeight="1" x14ac:dyDescent="0.2">
      <c r="A112" s="63"/>
      <c r="B112" s="92">
        <v>101</v>
      </c>
      <c r="C112" s="93">
        <f t="shared" si="4"/>
        <v>78400.244139846094</v>
      </c>
      <c r="D112" s="93">
        <f t="shared" si="0"/>
        <v>516.68799122577263</v>
      </c>
      <c r="E112" s="93">
        <f t="shared" si="1"/>
        <v>157.35353891814475</v>
      </c>
      <c r="F112" s="93">
        <f t="shared" si="2"/>
        <v>359.33445230762788</v>
      </c>
      <c r="G112" s="93">
        <f t="shared" si="3"/>
        <v>78242.890600927945</v>
      </c>
      <c r="H112" s="75"/>
      <c r="I112" s="75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spans="1:26" ht="15.75" customHeight="1" x14ac:dyDescent="0.2">
      <c r="A113" s="63"/>
      <c r="B113" s="92">
        <v>102</v>
      </c>
      <c r="C113" s="93">
        <f t="shared" si="4"/>
        <v>78242.890600927945</v>
      </c>
      <c r="D113" s="93">
        <f t="shared" si="0"/>
        <v>516.68799122577263</v>
      </c>
      <c r="E113" s="93">
        <f t="shared" si="1"/>
        <v>158.07474263818622</v>
      </c>
      <c r="F113" s="93">
        <f t="shared" si="2"/>
        <v>358.61324858758633</v>
      </c>
      <c r="G113" s="93">
        <f t="shared" si="3"/>
        <v>78084.815858289759</v>
      </c>
      <c r="H113" s="75"/>
      <c r="I113" s="75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spans="1:26" ht="15.75" customHeight="1" x14ac:dyDescent="0.2">
      <c r="A114" s="63"/>
      <c r="B114" s="92">
        <v>103</v>
      </c>
      <c r="C114" s="93">
        <f t="shared" si="4"/>
        <v>78084.815858289759</v>
      </c>
      <c r="D114" s="93">
        <f t="shared" si="0"/>
        <v>516.68799122577263</v>
      </c>
      <c r="E114" s="93">
        <f t="shared" si="1"/>
        <v>158.79925187527792</v>
      </c>
      <c r="F114" s="93">
        <f t="shared" si="2"/>
        <v>357.88873935049475</v>
      </c>
      <c r="G114" s="93">
        <f t="shared" si="3"/>
        <v>77926.016606414487</v>
      </c>
      <c r="H114" s="75"/>
      <c r="I114" s="75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spans="1:26" ht="15.75" customHeight="1" x14ac:dyDescent="0.2">
      <c r="A115" s="63"/>
      <c r="B115" s="92">
        <v>104</v>
      </c>
      <c r="C115" s="93">
        <f t="shared" si="4"/>
        <v>77926.016606414487</v>
      </c>
      <c r="D115" s="93">
        <f t="shared" si="0"/>
        <v>516.68799122577263</v>
      </c>
      <c r="E115" s="93">
        <f t="shared" si="1"/>
        <v>159.52708177970626</v>
      </c>
      <c r="F115" s="93">
        <f t="shared" si="2"/>
        <v>357.16090944606634</v>
      </c>
      <c r="G115" s="93">
        <f t="shared" si="3"/>
        <v>77766.489524634788</v>
      </c>
      <c r="H115" s="75"/>
      <c r="I115" s="75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spans="1:26" ht="15.75" customHeight="1" x14ac:dyDescent="0.2">
      <c r="A116" s="63"/>
      <c r="B116" s="92">
        <v>105</v>
      </c>
      <c r="C116" s="93">
        <f t="shared" si="4"/>
        <v>77766.489524634788</v>
      </c>
      <c r="D116" s="93">
        <f t="shared" si="0"/>
        <v>516.68799122577263</v>
      </c>
      <c r="E116" s="93">
        <f t="shared" si="1"/>
        <v>160.25824757119659</v>
      </c>
      <c r="F116" s="93">
        <f t="shared" si="2"/>
        <v>356.42974365457604</v>
      </c>
      <c r="G116" s="93">
        <f t="shared" si="3"/>
        <v>77606.231277063591</v>
      </c>
      <c r="H116" s="75"/>
      <c r="I116" s="75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spans="1:26" ht="15.75" customHeight="1" x14ac:dyDescent="0.2">
      <c r="A117" s="63"/>
      <c r="B117" s="92">
        <v>106</v>
      </c>
      <c r="C117" s="93">
        <f t="shared" si="4"/>
        <v>77606.231277063591</v>
      </c>
      <c r="D117" s="93">
        <f t="shared" si="0"/>
        <v>516.68799122577263</v>
      </c>
      <c r="E117" s="93">
        <f t="shared" si="1"/>
        <v>160.99276453923125</v>
      </c>
      <c r="F117" s="93">
        <f t="shared" si="2"/>
        <v>355.69522668654133</v>
      </c>
      <c r="G117" s="93">
        <f t="shared" si="3"/>
        <v>77445.23851252436</v>
      </c>
      <c r="H117" s="75"/>
      <c r="I117" s="75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spans="1:26" ht="15.75" customHeight="1" x14ac:dyDescent="0.2">
      <c r="A118" s="63"/>
      <c r="B118" s="92">
        <v>107</v>
      </c>
      <c r="C118" s="93">
        <f t="shared" si="4"/>
        <v>77445.23851252436</v>
      </c>
      <c r="D118" s="93">
        <f t="shared" si="0"/>
        <v>516.68799122577263</v>
      </c>
      <c r="E118" s="93">
        <f t="shared" si="1"/>
        <v>161.7306480433694</v>
      </c>
      <c r="F118" s="93">
        <f t="shared" si="2"/>
        <v>354.95734318240318</v>
      </c>
      <c r="G118" s="93">
        <f t="shared" si="3"/>
        <v>77283.507864480984</v>
      </c>
      <c r="H118" s="75"/>
      <c r="I118" s="75"/>
      <c r="J118" s="76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spans="1:26" ht="15.75" customHeight="1" x14ac:dyDescent="0.2">
      <c r="A119" s="63"/>
      <c r="B119" s="92">
        <v>108</v>
      </c>
      <c r="C119" s="93">
        <f t="shared" si="4"/>
        <v>77283.507864480984</v>
      </c>
      <c r="D119" s="93">
        <f t="shared" si="0"/>
        <v>516.68799122577263</v>
      </c>
      <c r="E119" s="93">
        <f t="shared" si="1"/>
        <v>162.47191351356818</v>
      </c>
      <c r="F119" s="93">
        <f t="shared" si="2"/>
        <v>354.21607771220437</v>
      </c>
      <c r="G119" s="93">
        <f t="shared" si="3"/>
        <v>77121.035950967416</v>
      </c>
      <c r="H119" s="75"/>
      <c r="I119" s="75"/>
      <c r="J119" s="76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spans="1:26" ht="15.75" customHeight="1" x14ac:dyDescent="0.2">
      <c r="A120" s="63"/>
      <c r="B120" s="73">
        <v>109</v>
      </c>
      <c r="C120" s="74">
        <f t="shared" si="4"/>
        <v>77121.035950967416</v>
      </c>
      <c r="D120" s="74">
        <f t="shared" si="0"/>
        <v>516.68799122577263</v>
      </c>
      <c r="E120" s="74">
        <f t="shared" si="1"/>
        <v>163.21657645050536</v>
      </c>
      <c r="F120" s="74">
        <f t="shared" si="2"/>
        <v>353.47141477526719</v>
      </c>
      <c r="G120" s="74">
        <f t="shared" si="3"/>
        <v>76957.819374516912</v>
      </c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spans="1:26" ht="15.75" customHeight="1" x14ac:dyDescent="0.2">
      <c r="A121" s="63"/>
      <c r="B121" s="73">
        <v>110</v>
      </c>
      <c r="C121" s="74">
        <f t="shared" si="4"/>
        <v>76957.819374516912</v>
      </c>
      <c r="D121" s="74">
        <f t="shared" si="0"/>
        <v>516.68799122577263</v>
      </c>
      <c r="E121" s="74">
        <f t="shared" si="1"/>
        <v>163.96465242590352</v>
      </c>
      <c r="F121" s="74">
        <f t="shared" si="2"/>
        <v>352.72333879986911</v>
      </c>
      <c r="G121" s="74">
        <f t="shared" si="3"/>
        <v>76793.854722091011</v>
      </c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spans="1:26" ht="15.75" customHeight="1" x14ac:dyDescent="0.2">
      <c r="A122" s="63"/>
      <c r="B122" s="73">
        <v>111</v>
      </c>
      <c r="C122" s="74">
        <f t="shared" si="4"/>
        <v>76793.854722091011</v>
      </c>
      <c r="D122" s="74">
        <f t="shared" si="0"/>
        <v>516.68799122577263</v>
      </c>
      <c r="E122" s="74">
        <f t="shared" si="1"/>
        <v>164.71615708285555</v>
      </c>
      <c r="F122" s="74">
        <f t="shared" si="2"/>
        <v>351.97183414291709</v>
      </c>
      <c r="G122" s="74">
        <f t="shared" si="3"/>
        <v>76629.13856500815</v>
      </c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spans="1:26" ht="15.75" customHeight="1" x14ac:dyDescent="0.2">
      <c r="A123" s="63"/>
      <c r="B123" s="73">
        <v>112</v>
      </c>
      <c r="C123" s="74">
        <f t="shared" si="4"/>
        <v>76629.13856500815</v>
      </c>
      <c r="D123" s="74">
        <f t="shared" si="0"/>
        <v>516.68799122577263</v>
      </c>
      <c r="E123" s="74">
        <f t="shared" si="1"/>
        <v>165.47110613615203</v>
      </c>
      <c r="F123" s="74">
        <f t="shared" si="2"/>
        <v>351.21688508962063</v>
      </c>
      <c r="G123" s="74">
        <f t="shared" si="3"/>
        <v>76463.667458872005</v>
      </c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spans="1:26" ht="15.75" customHeight="1" x14ac:dyDescent="0.2">
      <c r="A124" s="63"/>
      <c r="B124" s="73">
        <v>113</v>
      </c>
      <c r="C124" s="74">
        <f t="shared" si="4"/>
        <v>76463.667458872005</v>
      </c>
      <c r="D124" s="74">
        <f t="shared" si="0"/>
        <v>516.68799122577263</v>
      </c>
      <c r="E124" s="74">
        <f t="shared" si="1"/>
        <v>166.22951537260937</v>
      </c>
      <c r="F124" s="74">
        <f t="shared" si="2"/>
        <v>350.45847585316329</v>
      </c>
      <c r="G124" s="74">
        <f t="shared" si="3"/>
        <v>76297.43794349939</v>
      </c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spans="1:26" ht="15.75" customHeight="1" x14ac:dyDescent="0.2">
      <c r="A125" s="63"/>
      <c r="B125" s="73">
        <v>114</v>
      </c>
      <c r="C125" s="74">
        <f t="shared" si="4"/>
        <v>76297.43794349939</v>
      </c>
      <c r="D125" s="74">
        <f t="shared" si="0"/>
        <v>516.68799122577263</v>
      </c>
      <c r="E125" s="74">
        <f t="shared" si="1"/>
        <v>166.99140065140051</v>
      </c>
      <c r="F125" s="74">
        <f t="shared" si="2"/>
        <v>349.69659057437212</v>
      </c>
      <c r="G125" s="74">
        <f t="shared" si="3"/>
        <v>76130.446542847989</v>
      </c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spans="1:26" ht="15.75" customHeight="1" x14ac:dyDescent="0.2">
      <c r="A126" s="63"/>
      <c r="B126" s="73">
        <v>115</v>
      </c>
      <c r="C126" s="74">
        <f t="shared" si="4"/>
        <v>76130.446542847989</v>
      </c>
      <c r="D126" s="74">
        <f t="shared" si="0"/>
        <v>516.68799122577263</v>
      </c>
      <c r="E126" s="74">
        <f t="shared" si="1"/>
        <v>167.75677790438607</v>
      </c>
      <c r="F126" s="74">
        <f t="shared" si="2"/>
        <v>348.93121332138656</v>
      </c>
      <c r="G126" s="74">
        <f t="shared" si="3"/>
        <v>75962.6897649436</v>
      </c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spans="1:26" ht="15.75" customHeight="1" x14ac:dyDescent="0.2">
      <c r="A127" s="63"/>
      <c r="B127" s="73">
        <v>116</v>
      </c>
      <c r="C127" s="74">
        <f t="shared" si="4"/>
        <v>75962.6897649436</v>
      </c>
      <c r="D127" s="74">
        <f t="shared" si="0"/>
        <v>516.68799122577263</v>
      </c>
      <c r="E127" s="74">
        <f t="shared" si="1"/>
        <v>168.52566313644786</v>
      </c>
      <c r="F127" s="74">
        <f t="shared" si="2"/>
        <v>348.16232808932472</v>
      </c>
      <c r="G127" s="74">
        <f t="shared" si="3"/>
        <v>75794.164101807153</v>
      </c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spans="1:26" ht="15.75" customHeight="1" x14ac:dyDescent="0.2">
      <c r="A128" s="63"/>
      <c r="B128" s="73">
        <v>117</v>
      </c>
      <c r="C128" s="74">
        <f t="shared" si="4"/>
        <v>75794.164101807153</v>
      </c>
      <c r="D128" s="74">
        <f t="shared" si="0"/>
        <v>516.68799122577263</v>
      </c>
      <c r="E128" s="74">
        <f t="shared" si="1"/>
        <v>169.29807242582322</v>
      </c>
      <c r="F128" s="74">
        <f t="shared" si="2"/>
        <v>347.38991879994938</v>
      </c>
      <c r="G128" s="74">
        <f t="shared" si="3"/>
        <v>75624.86602938133</v>
      </c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spans="1:26" ht="15.75" customHeight="1" x14ac:dyDescent="0.2">
      <c r="A129" s="63"/>
      <c r="B129" s="73">
        <v>118</v>
      </c>
      <c r="C129" s="74">
        <f t="shared" si="4"/>
        <v>75624.86602938133</v>
      </c>
      <c r="D129" s="74">
        <f t="shared" si="0"/>
        <v>516.68799122577263</v>
      </c>
      <c r="E129" s="74">
        <f t="shared" si="1"/>
        <v>170.07402192444158</v>
      </c>
      <c r="F129" s="74">
        <f t="shared" si="2"/>
        <v>346.61396930133105</v>
      </c>
      <c r="G129" s="74">
        <f t="shared" si="3"/>
        <v>75454.792007456883</v>
      </c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spans="1:26" ht="15.75" customHeight="1" x14ac:dyDescent="0.2">
      <c r="A130" s="63"/>
      <c r="B130" s="73">
        <v>119</v>
      </c>
      <c r="C130" s="74">
        <f t="shared" si="4"/>
        <v>75454.792007456883</v>
      </c>
      <c r="D130" s="74">
        <f t="shared" si="0"/>
        <v>516.68799122577263</v>
      </c>
      <c r="E130" s="74">
        <f t="shared" si="1"/>
        <v>170.85352785826194</v>
      </c>
      <c r="F130" s="74">
        <f t="shared" si="2"/>
        <v>345.83446336751069</v>
      </c>
      <c r="G130" s="74">
        <f t="shared" si="3"/>
        <v>75283.938479598626</v>
      </c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spans="1:26" ht="15.75" customHeight="1" x14ac:dyDescent="0.2">
      <c r="A131" s="63"/>
      <c r="B131" s="73">
        <v>120</v>
      </c>
      <c r="C131" s="74">
        <f t="shared" si="4"/>
        <v>75283.938479598626</v>
      </c>
      <c r="D131" s="74">
        <f t="shared" si="0"/>
        <v>516.68799122577263</v>
      </c>
      <c r="E131" s="74">
        <f t="shared" si="1"/>
        <v>171.63660652761232</v>
      </c>
      <c r="F131" s="74">
        <f t="shared" si="2"/>
        <v>345.05138469816029</v>
      </c>
      <c r="G131" s="74">
        <f t="shared" si="3"/>
        <v>75112.301873071017</v>
      </c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spans="1:26" ht="15.75" customHeight="1" x14ac:dyDescent="0.2">
      <c r="A132" s="63"/>
      <c r="B132" s="77">
        <v>121</v>
      </c>
      <c r="C132" s="78">
        <f t="shared" si="4"/>
        <v>75112.301873071017</v>
      </c>
      <c r="D132" s="78">
        <f t="shared" si="0"/>
        <v>516.68799122577263</v>
      </c>
      <c r="E132" s="78">
        <f t="shared" si="1"/>
        <v>172.42327430753053</v>
      </c>
      <c r="F132" s="78">
        <f t="shared" si="2"/>
        <v>344.26471691824207</v>
      </c>
      <c r="G132" s="78">
        <f t="shared" si="3"/>
        <v>74939.878598763491</v>
      </c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spans="1:26" ht="15.75" customHeight="1" x14ac:dyDescent="0.2">
      <c r="A133" s="63"/>
      <c r="B133" s="77">
        <v>122</v>
      </c>
      <c r="C133" s="78">
        <f t="shared" si="4"/>
        <v>74939.878598763491</v>
      </c>
      <c r="D133" s="78">
        <f t="shared" si="0"/>
        <v>516.68799122577263</v>
      </c>
      <c r="E133" s="78">
        <f t="shared" si="1"/>
        <v>173.21354764810673</v>
      </c>
      <c r="F133" s="78">
        <f t="shared" si="2"/>
        <v>343.47444357766585</v>
      </c>
      <c r="G133" s="78">
        <f t="shared" si="3"/>
        <v>74766.665051115386</v>
      </c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spans="1:26" ht="15.75" customHeight="1" x14ac:dyDescent="0.2">
      <c r="A134" s="63"/>
      <c r="B134" s="77">
        <v>123</v>
      </c>
      <c r="C134" s="78">
        <f t="shared" si="4"/>
        <v>74766.665051115386</v>
      </c>
      <c r="D134" s="78">
        <f t="shared" si="0"/>
        <v>516.68799122577263</v>
      </c>
      <c r="E134" s="78">
        <f t="shared" si="1"/>
        <v>174.00744307482719</v>
      </c>
      <c r="F134" s="78">
        <f t="shared" si="2"/>
        <v>342.68054815094547</v>
      </c>
      <c r="G134" s="78">
        <f t="shared" si="3"/>
        <v>74592.657608040565</v>
      </c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spans="1:26" ht="15.75" customHeight="1" x14ac:dyDescent="0.2">
      <c r="A135" s="63"/>
      <c r="B135" s="77">
        <v>124</v>
      </c>
      <c r="C135" s="78">
        <f t="shared" si="4"/>
        <v>74592.657608040565</v>
      </c>
      <c r="D135" s="78">
        <f t="shared" si="0"/>
        <v>516.68799122577263</v>
      </c>
      <c r="E135" s="78">
        <f t="shared" si="1"/>
        <v>174.80497718892016</v>
      </c>
      <c r="F135" s="78">
        <f t="shared" si="2"/>
        <v>341.88301403685244</v>
      </c>
      <c r="G135" s="78">
        <f t="shared" si="3"/>
        <v>74417.852630851645</v>
      </c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spans="1:26" ht="15.75" customHeight="1" x14ac:dyDescent="0.2">
      <c r="A136" s="63"/>
      <c r="B136" s="77">
        <v>125</v>
      </c>
      <c r="C136" s="78">
        <f t="shared" si="4"/>
        <v>74417.852630851645</v>
      </c>
      <c r="D136" s="78">
        <f t="shared" si="0"/>
        <v>516.68799122577263</v>
      </c>
      <c r="E136" s="78">
        <f t="shared" si="1"/>
        <v>175.60616666770272</v>
      </c>
      <c r="F136" s="78">
        <f t="shared" si="2"/>
        <v>341.08182455806991</v>
      </c>
      <c r="G136" s="78">
        <f t="shared" si="3"/>
        <v>74242.246464183947</v>
      </c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spans="1:26" ht="15.75" customHeight="1" x14ac:dyDescent="0.2">
      <c r="A137" s="63"/>
      <c r="B137" s="77">
        <v>126</v>
      </c>
      <c r="C137" s="78">
        <f t="shared" si="4"/>
        <v>74242.246464183947</v>
      </c>
      <c r="D137" s="78">
        <f t="shared" si="0"/>
        <v>516.68799122577263</v>
      </c>
      <c r="E137" s="78">
        <f t="shared" si="1"/>
        <v>176.41102826492968</v>
      </c>
      <c r="F137" s="78">
        <f t="shared" si="2"/>
        <v>340.27696296084298</v>
      </c>
      <c r="G137" s="78">
        <f t="shared" si="3"/>
        <v>74065.835435919013</v>
      </c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spans="1:26" ht="15.75" customHeight="1" x14ac:dyDescent="0.2">
      <c r="A138" s="63"/>
      <c r="B138" s="77">
        <v>127</v>
      </c>
      <c r="C138" s="78">
        <f t="shared" si="4"/>
        <v>74065.835435919013</v>
      </c>
      <c r="D138" s="78">
        <f t="shared" si="0"/>
        <v>516.68799122577263</v>
      </c>
      <c r="E138" s="78">
        <f t="shared" si="1"/>
        <v>177.21957881114395</v>
      </c>
      <c r="F138" s="78">
        <f t="shared" si="2"/>
        <v>339.46841241462863</v>
      </c>
      <c r="G138" s="78">
        <f t="shared" si="3"/>
        <v>73888.61585710787</v>
      </c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spans="1:26" ht="15.75" customHeight="1" x14ac:dyDescent="0.2">
      <c r="A139" s="63"/>
      <c r="B139" s="77">
        <v>128</v>
      </c>
      <c r="C139" s="78">
        <f t="shared" si="4"/>
        <v>73888.61585710787</v>
      </c>
      <c r="D139" s="78">
        <f t="shared" si="0"/>
        <v>516.68799122577263</v>
      </c>
      <c r="E139" s="78">
        <f t="shared" si="1"/>
        <v>178.03183521402835</v>
      </c>
      <c r="F139" s="78">
        <f t="shared" si="2"/>
        <v>338.65615601174426</v>
      </c>
      <c r="G139" s="78">
        <f t="shared" si="3"/>
        <v>73710.584021893839</v>
      </c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spans="1:26" ht="15.75" customHeight="1" x14ac:dyDescent="0.2">
      <c r="A140" s="63"/>
      <c r="B140" s="77">
        <v>129</v>
      </c>
      <c r="C140" s="78">
        <f t="shared" si="4"/>
        <v>73710.584021893839</v>
      </c>
      <c r="D140" s="78">
        <f t="shared" si="0"/>
        <v>516.68799122577263</v>
      </c>
      <c r="E140" s="78">
        <f t="shared" si="1"/>
        <v>178.84781445875933</v>
      </c>
      <c r="F140" s="78">
        <f t="shared" si="2"/>
        <v>337.8401767670133</v>
      </c>
      <c r="G140" s="78">
        <f t="shared" si="3"/>
        <v>73531.736207435082</v>
      </c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spans="1:26" ht="15.75" customHeight="1" x14ac:dyDescent="0.2">
      <c r="A141" s="63"/>
      <c r="B141" s="77">
        <v>130</v>
      </c>
      <c r="C141" s="78">
        <f t="shared" si="4"/>
        <v>73531.736207435082</v>
      </c>
      <c r="D141" s="78">
        <f t="shared" si="0"/>
        <v>516.68799122577263</v>
      </c>
      <c r="E141" s="78">
        <f t="shared" si="1"/>
        <v>179.66753360836196</v>
      </c>
      <c r="F141" s="78">
        <f t="shared" si="2"/>
        <v>337.02045761741067</v>
      </c>
      <c r="G141" s="78">
        <f t="shared" si="3"/>
        <v>73352.068673826725</v>
      </c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spans="1:26" ht="15.75" customHeight="1" x14ac:dyDescent="0.2">
      <c r="A142" s="63"/>
      <c r="B142" s="77">
        <v>131</v>
      </c>
      <c r="C142" s="78">
        <f t="shared" si="4"/>
        <v>73352.068673826725</v>
      </c>
      <c r="D142" s="78">
        <f t="shared" si="0"/>
        <v>516.68799122577263</v>
      </c>
      <c r="E142" s="78">
        <f t="shared" si="1"/>
        <v>180.49100980406695</v>
      </c>
      <c r="F142" s="78">
        <f t="shared" si="2"/>
        <v>336.19698142170563</v>
      </c>
      <c r="G142" s="78">
        <f t="shared" si="3"/>
        <v>73171.577664022654</v>
      </c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spans="1:26" ht="15.75" customHeight="1" x14ac:dyDescent="0.2">
      <c r="A143" s="63"/>
      <c r="B143" s="77">
        <v>132</v>
      </c>
      <c r="C143" s="78">
        <f t="shared" si="4"/>
        <v>73171.577664022654</v>
      </c>
      <c r="D143" s="78">
        <f t="shared" si="0"/>
        <v>516.68799122577263</v>
      </c>
      <c r="E143" s="78">
        <f t="shared" si="1"/>
        <v>181.31826026566893</v>
      </c>
      <c r="F143" s="78">
        <f t="shared" si="2"/>
        <v>335.36973096010371</v>
      </c>
      <c r="G143" s="78">
        <f t="shared" si="3"/>
        <v>72990.25940375698</v>
      </c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spans="1:26" ht="15.75" customHeight="1" x14ac:dyDescent="0.2">
      <c r="A144" s="63"/>
      <c r="B144" s="79">
        <v>133</v>
      </c>
      <c r="C144" s="80">
        <f t="shared" si="4"/>
        <v>72990.25940375698</v>
      </c>
      <c r="D144" s="80">
        <f t="shared" si="0"/>
        <v>516.68799122577263</v>
      </c>
      <c r="E144" s="80">
        <f t="shared" si="1"/>
        <v>182.14930229188658</v>
      </c>
      <c r="F144" s="80">
        <f t="shared" si="2"/>
        <v>334.53868893388602</v>
      </c>
      <c r="G144" s="80">
        <f t="shared" si="3"/>
        <v>72808.110101465092</v>
      </c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spans="1:26" ht="15.75" customHeight="1" x14ac:dyDescent="0.2">
      <c r="A145" s="63"/>
      <c r="B145" s="79">
        <v>134</v>
      </c>
      <c r="C145" s="80">
        <f t="shared" si="4"/>
        <v>72808.110101465092</v>
      </c>
      <c r="D145" s="80">
        <f t="shared" si="0"/>
        <v>516.68799122577263</v>
      </c>
      <c r="E145" s="80">
        <f t="shared" si="1"/>
        <v>182.98415326072438</v>
      </c>
      <c r="F145" s="80">
        <f t="shared" si="2"/>
        <v>333.70383796504819</v>
      </c>
      <c r="G145" s="80">
        <f t="shared" si="3"/>
        <v>72625.125948204368</v>
      </c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spans="1:26" ht="15.75" customHeight="1" x14ac:dyDescent="0.2">
      <c r="A146" s="63"/>
      <c r="B146" s="79">
        <v>135</v>
      </c>
      <c r="C146" s="80">
        <f t="shared" si="4"/>
        <v>72625.125948204368</v>
      </c>
      <c r="D146" s="80">
        <f t="shared" si="0"/>
        <v>516.68799122577263</v>
      </c>
      <c r="E146" s="80">
        <f t="shared" si="1"/>
        <v>183.82283062983606</v>
      </c>
      <c r="F146" s="80">
        <f t="shared" si="2"/>
        <v>332.86516059593657</v>
      </c>
      <c r="G146" s="80">
        <f t="shared" si="3"/>
        <v>72441.303117574527</v>
      </c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spans="1:26" ht="15.75" customHeight="1" x14ac:dyDescent="0.2">
      <c r="A147" s="63"/>
      <c r="B147" s="79">
        <v>136</v>
      </c>
      <c r="C147" s="80">
        <f t="shared" si="4"/>
        <v>72441.303117574527</v>
      </c>
      <c r="D147" s="80">
        <f t="shared" si="0"/>
        <v>516.68799122577263</v>
      </c>
      <c r="E147" s="80">
        <f t="shared" si="1"/>
        <v>184.66535193688946</v>
      </c>
      <c r="F147" s="80">
        <f t="shared" si="2"/>
        <v>332.02263928888317</v>
      </c>
      <c r="G147" s="80">
        <f t="shared" si="3"/>
        <v>72256.637765637643</v>
      </c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spans="1:26" ht="15.75" customHeight="1" x14ac:dyDescent="0.2">
      <c r="A148" s="63"/>
      <c r="B148" s="79">
        <v>137</v>
      </c>
      <c r="C148" s="80">
        <f t="shared" si="4"/>
        <v>72256.637765637643</v>
      </c>
      <c r="D148" s="80">
        <f t="shared" si="0"/>
        <v>516.68799122577263</v>
      </c>
      <c r="E148" s="80">
        <f t="shared" si="1"/>
        <v>185.51173479993355</v>
      </c>
      <c r="F148" s="80">
        <f t="shared" si="2"/>
        <v>331.17625642583909</v>
      </c>
      <c r="G148" s="80">
        <f t="shared" si="3"/>
        <v>72071.12603083771</v>
      </c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spans="1:26" ht="15.75" customHeight="1" x14ac:dyDescent="0.2">
      <c r="A149" s="63"/>
      <c r="B149" s="79">
        <v>138</v>
      </c>
      <c r="C149" s="80">
        <f t="shared" si="4"/>
        <v>72071.12603083771</v>
      </c>
      <c r="D149" s="80">
        <f t="shared" si="0"/>
        <v>516.68799122577263</v>
      </c>
      <c r="E149" s="80">
        <f t="shared" si="1"/>
        <v>186.36199691776659</v>
      </c>
      <c r="F149" s="80">
        <f t="shared" si="2"/>
        <v>330.32599430800605</v>
      </c>
      <c r="G149" s="80">
        <f t="shared" si="3"/>
        <v>71884.764033919942</v>
      </c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spans="1:26" ht="15.75" customHeight="1" x14ac:dyDescent="0.2">
      <c r="A150" s="63"/>
      <c r="B150" s="79">
        <v>139</v>
      </c>
      <c r="C150" s="80">
        <f t="shared" si="4"/>
        <v>71884.764033919942</v>
      </c>
      <c r="D150" s="80">
        <f t="shared" si="0"/>
        <v>516.68799122577263</v>
      </c>
      <c r="E150" s="80">
        <f t="shared" si="1"/>
        <v>187.21615607030634</v>
      </c>
      <c r="F150" s="80">
        <f t="shared" si="2"/>
        <v>329.47183515546629</v>
      </c>
      <c r="G150" s="80">
        <f t="shared" si="3"/>
        <v>71697.547877849633</v>
      </c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spans="1:26" ht="15.75" customHeight="1" x14ac:dyDescent="0.2">
      <c r="A151" s="63"/>
      <c r="B151" s="79">
        <v>140</v>
      </c>
      <c r="C151" s="80">
        <f t="shared" si="4"/>
        <v>71697.547877849633</v>
      </c>
      <c r="D151" s="80">
        <f t="shared" si="0"/>
        <v>516.68799122577263</v>
      </c>
      <c r="E151" s="80">
        <f t="shared" si="1"/>
        <v>188.07423011896191</v>
      </c>
      <c r="F151" s="80">
        <f t="shared" si="2"/>
        <v>328.61376110681073</v>
      </c>
      <c r="G151" s="80">
        <f t="shared" si="3"/>
        <v>71509.473647730672</v>
      </c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spans="1:26" ht="15.75" customHeight="1" x14ac:dyDescent="0.2">
      <c r="A152" s="63"/>
      <c r="B152" s="79">
        <v>141</v>
      </c>
      <c r="C152" s="80">
        <f t="shared" si="4"/>
        <v>71509.473647730672</v>
      </c>
      <c r="D152" s="80">
        <f t="shared" si="0"/>
        <v>516.68799122577263</v>
      </c>
      <c r="E152" s="80">
        <f t="shared" si="1"/>
        <v>188.93623700700718</v>
      </c>
      <c r="F152" s="80">
        <f t="shared" si="2"/>
        <v>327.75175421876543</v>
      </c>
      <c r="G152" s="80">
        <f t="shared" si="3"/>
        <v>71320.537410723671</v>
      </c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spans="1:26" ht="15.75" customHeight="1" x14ac:dyDescent="0.2">
      <c r="A153" s="63"/>
      <c r="B153" s="79">
        <v>142</v>
      </c>
      <c r="C153" s="80">
        <f t="shared" si="4"/>
        <v>71320.537410723671</v>
      </c>
      <c r="D153" s="80">
        <f t="shared" si="0"/>
        <v>516.68799122577263</v>
      </c>
      <c r="E153" s="80">
        <f t="shared" si="1"/>
        <v>189.80219475995588</v>
      </c>
      <c r="F153" s="80">
        <f t="shared" si="2"/>
        <v>326.88579646581667</v>
      </c>
      <c r="G153" s="80">
        <f t="shared" si="3"/>
        <v>71130.735215963708</v>
      </c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spans="1:26" ht="15.75" customHeight="1" x14ac:dyDescent="0.2">
      <c r="A154" s="63"/>
      <c r="B154" s="79">
        <v>143</v>
      </c>
      <c r="C154" s="80">
        <f t="shared" si="4"/>
        <v>71130.735215963708</v>
      </c>
      <c r="D154" s="80">
        <f t="shared" si="0"/>
        <v>516.68799122577263</v>
      </c>
      <c r="E154" s="80">
        <f t="shared" si="1"/>
        <v>190.67212148593907</v>
      </c>
      <c r="F154" s="80">
        <f t="shared" si="2"/>
        <v>326.01586973983359</v>
      </c>
      <c r="G154" s="80">
        <f t="shared" si="3"/>
        <v>70940.063094477766</v>
      </c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spans="1:26" ht="15.75" customHeight="1" x14ac:dyDescent="0.2">
      <c r="A155" s="63"/>
      <c r="B155" s="79">
        <v>144</v>
      </c>
      <c r="C155" s="80">
        <f t="shared" si="4"/>
        <v>70940.063094477766</v>
      </c>
      <c r="D155" s="80">
        <f t="shared" si="0"/>
        <v>516.68799122577263</v>
      </c>
      <c r="E155" s="80">
        <f t="shared" si="1"/>
        <v>191.54603537608295</v>
      </c>
      <c r="F155" s="80">
        <f t="shared" si="2"/>
        <v>325.14195584968968</v>
      </c>
      <c r="G155" s="80">
        <f t="shared" si="3"/>
        <v>70748.517059101679</v>
      </c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spans="1:26" ht="15.75" customHeight="1" x14ac:dyDescent="0.2">
      <c r="A156" s="63"/>
      <c r="B156" s="81">
        <v>145</v>
      </c>
      <c r="C156" s="82">
        <f t="shared" si="4"/>
        <v>70748.517059101679</v>
      </c>
      <c r="D156" s="82">
        <f t="shared" si="0"/>
        <v>516.68799122577263</v>
      </c>
      <c r="E156" s="82">
        <f t="shared" si="1"/>
        <v>192.42395470489001</v>
      </c>
      <c r="F156" s="82">
        <f t="shared" si="2"/>
        <v>324.26403652088254</v>
      </c>
      <c r="G156" s="82">
        <f t="shared" si="3"/>
        <v>70556.093104396787</v>
      </c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spans="1:26" ht="15.75" customHeight="1" x14ac:dyDescent="0.2">
      <c r="A157" s="63"/>
      <c r="B157" s="81">
        <v>146</v>
      </c>
      <c r="C157" s="82">
        <f t="shared" si="4"/>
        <v>70556.093104396787</v>
      </c>
      <c r="D157" s="82">
        <f t="shared" si="0"/>
        <v>516.68799122577263</v>
      </c>
      <c r="E157" s="82">
        <f t="shared" si="1"/>
        <v>193.30589783062075</v>
      </c>
      <c r="F157" s="82">
        <f t="shared" si="2"/>
        <v>323.38209339515186</v>
      </c>
      <c r="G157" s="82">
        <f t="shared" si="3"/>
        <v>70362.787206566165</v>
      </c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spans="1:26" ht="15.75" customHeight="1" x14ac:dyDescent="0.2">
      <c r="A158" s="63"/>
      <c r="B158" s="81">
        <v>147</v>
      </c>
      <c r="C158" s="82">
        <f t="shared" si="4"/>
        <v>70362.787206566165</v>
      </c>
      <c r="D158" s="82">
        <f t="shared" si="0"/>
        <v>516.68799122577263</v>
      </c>
      <c r="E158" s="82">
        <f t="shared" si="1"/>
        <v>194.19188319567772</v>
      </c>
      <c r="F158" s="82">
        <f t="shared" si="2"/>
        <v>322.49610803009483</v>
      </c>
      <c r="G158" s="82">
        <f t="shared" si="3"/>
        <v>70168.595323370493</v>
      </c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spans="1:26" ht="15.75" customHeight="1" x14ac:dyDescent="0.2">
      <c r="A159" s="63"/>
      <c r="B159" s="81">
        <v>148</v>
      </c>
      <c r="C159" s="82">
        <f t="shared" si="4"/>
        <v>70168.595323370493</v>
      </c>
      <c r="D159" s="82">
        <f t="shared" si="0"/>
        <v>516.68799122577263</v>
      </c>
      <c r="E159" s="82">
        <f t="shared" si="1"/>
        <v>195.08192932699129</v>
      </c>
      <c r="F159" s="82">
        <f t="shared" si="2"/>
        <v>321.60606189878138</v>
      </c>
      <c r="G159" s="82">
        <f t="shared" si="3"/>
        <v>69973.513394043504</v>
      </c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spans="1:26" ht="15.75" customHeight="1" x14ac:dyDescent="0.2">
      <c r="A160" s="63"/>
      <c r="B160" s="81">
        <v>149</v>
      </c>
      <c r="C160" s="82">
        <f t="shared" si="4"/>
        <v>69973.513394043504</v>
      </c>
      <c r="D160" s="82">
        <f t="shared" si="0"/>
        <v>516.68799122577263</v>
      </c>
      <c r="E160" s="82">
        <f t="shared" si="1"/>
        <v>195.97605483640666</v>
      </c>
      <c r="F160" s="82">
        <f t="shared" si="2"/>
        <v>320.71193638936597</v>
      </c>
      <c r="G160" s="82">
        <f t="shared" si="3"/>
        <v>69777.537339207091</v>
      </c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spans="1:26" ht="15.75" customHeight="1" x14ac:dyDescent="0.2">
      <c r="A161" s="63"/>
      <c r="B161" s="81">
        <v>150</v>
      </c>
      <c r="C161" s="82">
        <f t="shared" si="4"/>
        <v>69777.537339207091</v>
      </c>
      <c r="D161" s="82">
        <f t="shared" si="0"/>
        <v>516.68799122577263</v>
      </c>
      <c r="E161" s="82">
        <f t="shared" si="1"/>
        <v>196.87427842107351</v>
      </c>
      <c r="F161" s="82">
        <f t="shared" si="2"/>
        <v>319.81371280469909</v>
      </c>
      <c r="G161" s="82">
        <f t="shared" si="3"/>
        <v>69580.663060786013</v>
      </c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spans="1:26" ht="15.75" customHeight="1" x14ac:dyDescent="0.2">
      <c r="A162" s="63"/>
      <c r="B162" s="81">
        <v>151</v>
      </c>
      <c r="C162" s="82">
        <f t="shared" si="4"/>
        <v>69580.663060786013</v>
      </c>
      <c r="D162" s="82">
        <f t="shared" si="0"/>
        <v>516.68799122577263</v>
      </c>
      <c r="E162" s="82">
        <f t="shared" si="1"/>
        <v>197.77661886383675</v>
      </c>
      <c r="F162" s="82">
        <f t="shared" si="2"/>
        <v>318.91137236193583</v>
      </c>
      <c r="G162" s="82">
        <f t="shared" si="3"/>
        <v>69382.886441922179</v>
      </c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spans="1:26" ht="15.75" customHeight="1" x14ac:dyDescent="0.2">
      <c r="A163" s="63"/>
      <c r="B163" s="81">
        <v>152</v>
      </c>
      <c r="C163" s="82">
        <f t="shared" si="4"/>
        <v>69382.886441922179</v>
      </c>
      <c r="D163" s="82">
        <f t="shared" si="0"/>
        <v>516.68799122577263</v>
      </c>
      <c r="E163" s="82">
        <f t="shared" si="1"/>
        <v>198.68309503362934</v>
      </c>
      <c r="F163" s="82">
        <f t="shared" si="2"/>
        <v>318.00489619214324</v>
      </c>
      <c r="G163" s="82">
        <f t="shared" si="3"/>
        <v>69184.203346888549</v>
      </c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spans="1:26" ht="15.75" customHeight="1" x14ac:dyDescent="0.2">
      <c r="A164" s="63"/>
      <c r="B164" s="81">
        <v>153</v>
      </c>
      <c r="C164" s="82">
        <f t="shared" si="4"/>
        <v>69184.203346888549</v>
      </c>
      <c r="D164" s="82">
        <f t="shared" si="0"/>
        <v>516.68799122577263</v>
      </c>
      <c r="E164" s="82">
        <f t="shared" si="1"/>
        <v>199.59372588586683</v>
      </c>
      <c r="F164" s="82">
        <f t="shared" si="2"/>
        <v>317.0942653399058</v>
      </c>
      <c r="G164" s="82">
        <f t="shared" si="3"/>
        <v>68984.609621002688</v>
      </c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spans="1:26" ht="15.75" customHeight="1" x14ac:dyDescent="0.2">
      <c r="A165" s="63"/>
      <c r="B165" s="81">
        <v>154</v>
      </c>
      <c r="C165" s="82">
        <f t="shared" si="4"/>
        <v>68984.609621002688</v>
      </c>
      <c r="D165" s="82">
        <f t="shared" si="0"/>
        <v>516.68799122577263</v>
      </c>
      <c r="E165" s="82">
        <f t="shared" si="1"/>
        <v>200.50853046284371</v>
      </c>
      <c r="F165" s="82">
        <f t="shared" si="2"/>
        <v>316.1794607629289</v>
      </c>
      <c r="G165" s="82">
        <f t="shared" si="3"/>
        <v>68784.101090539843</v>
      </c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spans="1:26" ht="15.75" customHeight="1" x14ac:dyDescent="0.2">
      <c r="A166" s="63"/>
      <c r="B166" s="81">
        <v>155</v>
      </c>
      <c r="C166" s="82">
        <f t="shared" si="4"/>
        <v>68784.101090539843</v>
      </c>
      <c r="D166" s="82">
        <f t="shared" si="0"/>
        <v>516.68799122577263</v>
      </c>
      <c r="E166" s="82">
        <f t="shared" si="1"/>
        <v>201.42752789413174</v>
      </c>
      <c r="F166" s="82">
        <f t="shared" si="2"/>
        <v>315.26046333164089</v>
      </c>
      <c r="G166" s="82">
        <f t="shared" si="3"/>
        <v>68582.673562645708</v>
      </c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spans="1:26" ht="15.75" customHeight="1" x14ac:dyDescent="0.2">
      <c r="A167" s="63"/>
      <c r="B167" s="81">
        <v>156</v>
      </c>
      <c r="C167" s="82">
        <f t="shared" si="4"/>
        <v>68582.673562645708</v>
      </c>
      <c r="D167" s="82">
        <f t="shared" si="0"/>
        <v>516.68799122577263</v>
      </c>
      <c r="E167" s="82">
        <f t="shared" si="1"/>
        <v>202.35073739697987</v>
      </c>
      <c r="F167" s="82">
        <f t="shared" si="2"/>
        <v>314.33725382879277</v>
      </c>
      <c r="G167" s="82">
        <f t="shared" si="3"/>
        <v>68380.322825248732</v>
      </c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spans="1:26" ht="15.75" customHeight="1" x14ac:dyDescent="0.2">
      <c r="A168" s="63"/>
      <c r="B168" s="83">
        <v>157</v>
      </c>
      <c r="C168" s="84">
        <f t="shared" si="4"/>
        <v>68380.322825248732</v>
      </c>
      <c r="D168" s="84">
        <f t="shared" si="0"/>
        <v>516.68799122577263</v>
      </c>
      <c r="E168" s="84">
        <f t="shared" si="1"/>
        <v>203.27817827671601</v>
      </c>
      <c r="F168" s="84">
        <f t="shared" si="2"/>
        <v>313.40981294905663</v>
      </c>
      <c r="G168" s="84">
        <f t="shared" si="3"/>
        <v>68177.044646972019</v>
      </c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spans="1:26" ht="15.75" customHeight="1" x14ac:dyDescent="0.2">
      <c r="A169" s="63"/>
      <c r="B169" s="83">
        <v>158</v>
      </c>
      <c r="C169" s="84">
        <f t="shared" si="4"/>
        <v>68177.044646972019</v>
      </c>
      <c r="D169" s="84">
        <f t="shared" si="0"/>
        <v>516.68799122577263</v>
      </c>
      <c r="E169" s="84">
        <f t="shared" si="1"/>
        <v>204.20986992715092</v>
      </c>
      <c r="F169" s="84">
        <f t="shared" si="2"/>
        <v>312.4781212986216</v>
      </c>
      <c r="G169" s="84">
        <f t="shared" si="3"/>
        <v>67972.834777044874</v>
      </c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spans="1:26" ht="15.75" customHeight="1" x14ac:dyDescent="0.2">
      <c r="A170" s="63"/>
      <c r="B170" s="83">
        <v>159</v>
      </c>
      <c r="C170" s="84">
        <f t="shared" si="4"/>
        <v>67972.834777044874</v>
      </c>
      <c r="D170" s="84">
        <f t="shared" si="0"/>
        <v>516.68799122577263</v>
      </c>
      <c r="E170" s="84">
        <f t="shared" si="1"/>
        <v>205.14583183098375</v>
      </c>
      <c r="F170" s="84">
        <f t="shared" si="2"/>
        <v>311.54215939478888</v>
      </c>
      <c r="G170" s="84">
        <f t="shared" si="3"/>
        <v>67767.688945213886</v>
      </c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spans="1:26" ht="15.75" customHeight="1" x14ac:dyDescent="0.2">
      <c r="A171" s="63"/>
      <c r="B171" s="83">
        <v>160</v>
      </c>
      <c r="C171" s="84">
        <f t="shared" si="4"/>
        <v>67767.688945213886</v>
      </c>
      <c r="D171" s="84">
        <f t="shared" si="0"/>
        <v>516.68799122577263</v>
      </c>
      <c r="E171" s="84">
        <f t="shared" si="1"/>
        <v>206.08608356020912</v>
      </c>
      <c r="F171" s="84">
        <f t="shared" si="2"/>
        <v>310.60190766556349</v>
      </c>
      <c r="G171" s="84">
        <f t="shared" si="3"/>
        <v>67561.602861653679</v>
      </c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spans="1:26" ht="15.75" customHeight="1" x14ac:dyDescent="0.2">
      <c r="A172" s="63"/>
      <c r="B172" s="83">
        <v>161</v>
      </c>
      <c r="C172" s="84">
        <f t="shared" si="4"/>
        <v>67561.602861653679</v>
      </c>
      <c r="D172" s="84">
        <f t="shared" si="0"/>
        <v>516.68799122577263</v>
      </c>
      <c r="E172" s="84">
        <f t="shared" si="1"/>
        <v>207.03064477652669</v>
      </c>
      <c r="F172" s="84">
        <f t="shared" si="2"/>
        <v>309.65734644924589</v>
      </c>
      <c r="G172" s="84">
        <f t="shared" si="3"/>
        <v>67354.572216877146</v>
      </c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spans="1:26" ht="15.75" customHeight="1" x14ac:dyDescent="0.2">
      <c r="A173" s="63"/>
      <c r="B173" s="83">
        <v>162</v>
      </c>
      <c r="C173" s="84">
        <f t="shared" si="4"/>
        <v>67354.572216877146</v>
      </c>
      <c r="D173" s="84">
        <f t="shared" si="0"/>
        <v>516.68799122577263</v>
      </c>
      <c r="E173" s="84">
        <f t="shared" si="1"/>
        <v>207.97953523175244</v>
      </c>
      <c r="F173" s="84">
        <f t="shared" si="2"/>
        <v>308.70845599402014</v>
      </c>
      <c r="G173" s="84">
        <f t="shared" si="3"/>
        <v>67146.592681645387</v>
      </c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spans="1:26" ht="15.75" customHeight="1" x14ac:dyDescent="0.2">
      <c r="A174" s="63"/>
      <c r="B174" s="83">
        <v>163</v>
      </c>
      <c r="C174" s="84">
        <f t="shared" si="4"/>
        <v>67146.592681645387</v>
      </c>
      <c r="D174" s="84">
        <f t="shared" si="0"/>
        <v>516.68799122577263</v>
      </c>
      <c r="E174" s="84">
        <f t="shared" si="1"/>
        <v>208.9327747682313</v>
      </c>
      <c r="F174" s="84">
        <f t="shared" si="2"/>
        <v>307.75521645754134</v>
      </c>
      <c r="G174" s="84">
        <f t="shared" si="3"/>
        <v>66937.659906877161</v>
      </c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spans="1:26" ht="15.75" customHeight="1" x14ac:dyDescent="0.2">
      <c r="A175" s="63"/>
      <c r="B175" s="83">
        <v>164</v>
      </c>
      <c r="C175" s="84">
        <f t="shared" si="4"/>
        <v>66937.659906877161</v>
      </c>
      <c r="D175" s="84">
        <f t="shared" si="0"/>
        <v>516.68799122577263</v>
      </c>
      <c r="E175" s="84">
        <f t="shared" si="1"/>
        <v>209.89038331925235</v>
      </c>
      <c r="F175" s="84">
        <f t="shared" si="2"/>
        <v>306.79760790652017</v>
      </c>
      <c r="G175" s="84">
        <f t="shared" si="3"/>
        <v>66727.769523557916</v>
      </c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spans="1:26" ht="15.75" customHeight="1" x14ac:dyDescent="0.2">
      <c r="A176" s="63"/>
      <c r="B176" s="83">
        <v>165</v>
      </c>
      <c r="C176" s="84">
        <f t="shared" si="4"/>
        <v>66727.769523557916</v>
      </c>
      <c r="D176" s="84">
        <f t="shared" si="0"/>
        <v>516.68799122577263</v>
      </c>
      <c r="E176" s="84">
        <f t="shared" si="1"/>
        <v>210.85238090946561</v>
      </c>
      <c r="F176" s="84">
        <f t="shared" si="2"/>
        <v>305.835610316307</v>
      </c>
      <c r="G176" s="84">
        <f t="shared" si="3"/>
        <v>66516.917142648454</v>
      </c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spans="1:26" ht="15.75" customHeight="1" x14ac:dyDescent="0.2">
      <c r="A177" s="63"/>
      <c r="B177" s="83">
        <v>166</v>
      </c>
      <c r="C177" s="84">
        <f t="shared" si="4"/>
        <v>66516.917142648454</v>
      </c>
      <c r="D177" s="84">
        <f t="shared" si="0"/>
        <v>516.68799122577263</v>
      </c>
      <c r="E177" s="84">
        <f t="shared" si="1"/>
        <v>211.81878765530067</v>
      </c>
      <c r="F177" s="84">
        <f t="shared" si="2"/>
        <v>304.86920357047194</v>
      </c>
      <c r="G177" s="84">
        <f t="shared" si="3"/>
        <v>66305.098354993155</v>
      </c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spans="1:26" ht="15.75" customHeight="1" x14ac:dyDescent="0.2">
      <c r="A178" s="63"/>
      <c r="B178" s="83">
        <v>167</v>
      </c>
      <c r="C178" s="84">
        <f t="shared" si="4"/>
        <v>66305.098354993155</v>
      </c>
      <c r="D178" s="84">
        <f t="shared" si="0"/>
        <v>516.68799122577263</v>
      </c>
      <c r="E178" s="84">
        <f t="shared" si="1"/>
        <v>212.78962376538746</v>
      </c>
      <c r="F178" s="84">
        <f t="shared" si="2"/>
        <v>303.89836746038515</v>
      </c>
      <c r="G178" s="84">
        <f t="shared" si="3"/>
        <v>66092.308731227764</v>
      </c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spans="1:26" ht="15.75" customHeight="1" x14ac:dyDescent="0.2">
      <c r="A179" s="63"/>
      <c r="B179" s="83">
        <v>168</v>
      </c>
      <c r="C179" s="84">
        <f t="shared" si="4"/>
        <v>66092.308731227764</v>
      </c>
      <c r="D179" s="84">
        <f t="shared" si="0"/>
        <v>516.68799122577263</v>
      </c>
      <c r="E179" s="84">
        <f t="shared" si="1"/>
        <v>213.76490954097883</v>
      </c>
      <c r="F179" s="84">
        <f t="shared" si="2"/>
        <v>302.92308168479371</v>
      </c>
      <c r="G179" s="84">
        <f t="shared" si="3"/>
        <v>65878.543821686791</v>
      </c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spans="1:26" ht="15.75" customHeight="1" x14ac:dyDescent="0.2">
      <c r="A180" s="63"/>
      <c r="B180" s="85">
        <v>169</v>
      </c>
      <c r="C180" s="86">
        <f t="shared" si="4"/>
        <v>65878.543821686791</v>
      </c>
      <c r="D180" s="86">
        <f t="shared" si="0"/>
        <v>516.68799122577263</v>
      </c>
      <c r="E180" s="86">
        <f t="shared" si="1"/>
        <v>214.744665376375</v>
      </c>
      <c r="F180" s="86">
        <f t="shared" si="2"/>
        <v>301.94332584939764</v>
      </c>
      <c r="G180" s="86">
        <f t="shared" si="3"/>
        <v>65663.799156310415</v>
      </c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spans="1:26" ht="15.75" customHeight="1" x14ac:dyDescent="0.2">
      <c r="A181" s="63"/>
      <c r="B181" s="85">
        <v>170</v>
      </c>
      <c r="C181" s="86">
        <f t="shared" si="4"/>
        <v>65663.799156310415</v>
      </c>
      <c r="D181" s="86">
        <f t="shared" si="0"/>
        <v>516.68799122577263</v>
      </c>
      <c r="E181" s="86">
        <f t="shared" si="1"/>
        <v>215.72891175935001</v>
      </c>
      <c r="F181" s="86">
        <f t="shared" si="2"/>
        <v>300.95907946642257</v>
      </c>
      <c r="G181" s="86">
        <f t="shared" si="3"/>
        <v>65448.070244551069</v>
      </c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spans="1:26" ht="15.75" customHeight="1" x14ac:dyDescent="0.2">
      <c r="A182" s="63"/>
      <c r="B182" s="85">
        <v>171</v>
      </c>
      <c r="C182" s="86">
        <f t="shared" si="4"/>
        <v>65448.070244551069</v>
      </c>
      <c r="D182" s="86">
        <f t="shared" si="0"/>
        <v>516.68799122577263</v>
      </c>
      <c r="E182" s="86">
        <f t="shared" si="1"/>
        <v>216.71766927158038</v>
      </c>
      <c r="F182" s="86">
        <f t="shared" si="2"/>
        <v>299.97032195419229</v>
      </c>
      <c r="G182" s="86">
        <f t="shared" si="3"/>
        <v>65231.352575279489</v>
      </c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spans="1:26" ht="15.75" customHeight="1" x14ac:dyDescent="0.2">
      <c r="A183" s="63"/>
      <c r="B183" s="85">
        <v>172</v>
      </c>
      <c r="C183" s="86">
        <f t="shared" si="4"/>
        <v>65231.352575279489</v>
      </c>
      <c r="D183" s="86">
        <f t="shared" si="0"/>
        <v>516.68799122577263</v>
      </c>
      <c r="E183" s="86">
        <f t="shared" si="1"/>
        <v>217.71095858907512</v>
      </c>
      <c r="F183" s="86">
        <f t="shared" si="2"/>
        <v>298.97703263669752</v>
      </c>
      <c r="G183" s="86">
        <f t="shared" si="3"/>
        <v>65013.641616690416</v>
      </c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spans="1:26" ht="15.75" customHeight="1" x14ac:dyDescent="0.2">
      <c r="A184" s="63"/>
      <c r="B184" s="85">
        <v>173</v>
      </c>
      <c r="C184" s="86">
        <f t="shared" si="4"/>
        <v>65013.641616690416</v>
      </c>
      <c r="D184" s="86">
        <f t="shared" si="0"/>
        <v>516.68799122577263</v>
      </c>
      <c r="E184" s="86">
        <f t="shared" si="1"/>
        <v>218.70880048260838</v>
      </c>
      <c r="F184" s="86">
        <f t="shared" si="2"/>
        <v>297.97919074316428</v>
      </c>
      <c r="G184" s="86">
        <f t="shared" si="3"/>
        <v>64794.932816207809</v>
      </c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spans="1:26" ht="15.75" customHeight="1" x14ac:dyDescent="0.2">
      <c r="A185" s="63"/>
      <c r="B185" s="85">
        <v>174</v>
      </c>
      <c r="C185" s="86">
        <f t="shared" si="4"/>
        <v>64794.932816207809</v>
      </c>
      <c r="D185" s="86">
        <f t="shared" si="0"/>
        <v>516.68799122577263</v>
      </c>
      <c r="E185" s="86">
        <f t="shared" si="1"/>
        <v>219.71121581815365</v>
      </c>
      <c r="F185" s="86">
        <f t="shared" si="2"/>
        <v>296.97677540761902</v>
      </c>
      <c r="G185" s="86">
        <f t="shared" si="3"/>
        <v>64575.221600389654</v>
      </c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spans="1:26" ht="15.75" customHeight="1" x14ac:dyDescent="0.2">
      <c r="A186" s="63"/>
      <c r="B186" s="85">
        <v>175</v>
      </c>
      <c r="C186" s="86">
        <f t="shared" si="4"/>
        <v>64575.221600389654</v>
      </c>
      <c r="D186" s="86">
        <f t="shared" si="0"/>
        <v>516.68799122577263</v>
      </c>
      <c r="E186" s="86">
        <f t="shared" si="1"/>
        <v>220.71822555732021</v>
      </c>
      <c r="F186" s="86">
        <f t="shared" si="2"/>
        <v>295.96976566845245</v>
      </c>
      <c r="G186" s="86">
        <f t="shared" si="3"/>
        <v>64354.503374832333</v>
      </c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spans="1:26" ht="15.75" customHeight="1" x14ac:dyDescent="0.2">
      <c r="A187" s="63"/>
      <c r="B187" s="85">
        <v>176</v>
      </c>
      <c r="C187" s="86">
        <f t="shared" si="4"/>
        <v>64354.503374832333</v>
      </c>
      <c r="D187" s="86">
        <f t="shared" si="0"/>
        <v>516.68799122577263</v>
      </c>
      <c r="E187" s="86">
        <f t="shared" si="1"/>
        <v>221.72985075779127</v>
      </c>
      <c r="F187" s="86">
        <f t="shared" si="2"/>
        <v>294.95814046798137</v>
      </c>
      <c r="G187" s="86">
        <f t="shared" si="3"/>
        <v>64132.773524074539</v>
      </c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spans="1:26" ht="15.75" customHeight="1" x14ac:dyDescent="0.2">
      <c r="A188" s="63"/>
      <c r="B188" s="85">
        <v>177</v>
      </c>
      <c r="C188" s="86">
        <f t="shared" si="4"/>
        <v>64132.773524074539</v>
      </c>
      <c r="D188" s="86">
        <f t="shared" si="0"/>
        <v>516.68799122577263</v>
      </c>
      <c r="E188" s="86">
        <f t="shared" si="1"/>
        <v>222.74611257376444</v>
      </c>
      <c r="F188" s="86">
        <f t="shared" si="2"/>
        <v>293.94187865200814</v>
      </c>
      <c r="G188" s="86">
        <f t="shared" si="3"/>
        <v>63910.027411500778</v>
      </c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spans="1:26" ht="15.75" customHeight="1" x14ac:dyDescent="0.2">
      <c r="A189" s="63"/>
      <c r="B189" s="85">
        <v>178</v>
      </c>
      <c r="C189" s="86">
        <f t="shared" si="4"/>
        <v>63910.027411500778</v>
      </c>
      <c r="D189" s="86">
        <f t="shared" si="0"/>
        <v>516.68799122577263</v>
      </c>
      <c r="E189" s="86">
        <f t="shared" si="1"/>
        <v>223.76703225639417</v>
      </c>
      <c r="F189" s="86">
        <f t="shared" si="2"/>
        <v>292.92095896937838</v>
      </c>
      <c r="G189" s="86">
        <f t="shared" si="3"/>
        <v>63686.260379244384</v>
      </c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spans="1:26" ht="15.75" customHeight="1" x14ac:dyDescent="0.2">
      <c r="A190" s="63"/>
      <c r="B190" s="85">
        <v>179</v>
      </c>
      <c r="C190" s="86">
        <f t="shared" si="4"/>
        <v>63686.260379244384</v>
      </c>
      <c r="D190" s="86">
        <f t="shared" si="0"/>
        <v>516.68799122577263</v>
      </c>
      <c r="E190" s="86">
        <f t="shared" si="1"/>
        <v>224.79263115423603</v>
      </c>
      <c r="F190" s="86">
        <f t="shared" si="2"/>
        <v>291.89536007153657</v>
      </c>
      <c r="G190" s="86">
        <f t="shared" si="3"/>
        <v>63461.467748090145</v>
      </c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spans="1:26" ht="15.75" customHeight="1" x14ac:dyDescent="0.2">
      <c r="A191" s="63"/>
      <c r="B191" s="85">
        <v>180</v>
      </c>
      <c r="C191" s="86">
        <f t="shared" si="4"/>
        <v>63461.467748090145</v>
      </c>
      <c r="D191" s="86">
        <f t="shared" si="0"/>
        <v>516.68799122577263</v>
      </c>
      <c r="E191" s="86">
        <f t="shared" si="1"/>
        <v>225.82293071369295</v>
      </c>
      <c r="F191" s="86">
        <f t="shared" si="2"/>
        <v>290.86506051207965</v>
      </c>
      <c r="G191" s="86">
        <f t="shared" si="3"/>
        <v>63235.644817376451</v>
      </c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spans="1:26" ht="15.75" customHeight="1" x14ac:dyDescent="0.2">
      <c r="A192" s="63"/>
      <c r="B192" s="88">
        <v>181</v>
      </c>
      <c r="C192" s="89">
        <f t="shared" si="4"/>
        <v>63235.644817376451</v>
      </c>
      <c r="D192" s="89">
        <f t="shared" si="0"/>
        <v>516.68799122577263</v>
      </c>
      <c r="E192" s="89">
        <f t="shared" si="1"/>
        <v>226.85795247946405</v>
      </c>
      <c r="F192" s="89">
        <f t="shared" si="2"/>
        <v>289.83003874630856</v>
      </c>
      <c r="G192" s="89">
        <f t="shared" si="3"/>
        <v>63008.786864896989</v>
      </c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spans="1:26" ht="15.75" customHeight="1" x14ac:dyDescent="0.2">
      <c r="A193" s="63"/>
      <c r="B193" s="88">
        <v>182</v>
      </c>
      <c r="C193" s="89">
        <f t="shared" si="4"/>
        <v>63008.786864896989</v>
      </c>
      <c r="D193" s="89">
        <f t="shared" si="0"/>
        <v>516.68799122577263</v>
      </c>
      <c r="E193" s="89">
        <f t="shared" si="1"/>
        <v>227.89771809499496</v>
      </c>
      <c r="F193" s="89">
        <f t="shared" si="2"/>
        <v>288.79027313077768</v>
      </c>
      <c r="G193" s="89">
        <f t="shared" si="3"/>
        <v>62780.889146801994</v>
      </c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spans="1:26" ht="15.75" customHeight="1" x14ac:dyDescent="0.2">
      <c r="A194" s="63"/>
      <c r="B194" s="88">
        <v>183</v>
      </c>
      <c r="C194" s="89">
        <f t="shared" si="4"/>
        <v>62780.889146801994</v>
      </c>
      <c r="D194" s="89">
        <f t="shared" si="0"/>
        <v>516.68799122577263</v>
      </c>
      <c r="E194" s="89">
        <f t="shared" si="1"/>
        <v>228.94224930293032</v>
      </c>
      <c r="F194" s="89">
        <f t="shared" si="2"/>
        <v>287.74574192284229</v>
      </c>
      <c r="G194" s="89">
        <f t="shared" si="3"/>
        <v>62551.946897499067</v>
      </c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spans="1:26" ht="15.75" customHeight="1" x14ac:dyDescent="0.2">
      <c r="A195" s="63"/>
      <c r="B195" s="88">
        <v>184</v>
      </c>
      <c r="C195" s="89">
        <f t="shared" si="4"/>
        <v>62551.946897499067</v>
      </c>
      <c r="D195" s="89">
        <f t="shared" si="0"/>
        <v>516.68799122577263</v>
      </c>
      <c r="E195" s="89">
        <f t="shared" si="1"/>
        <v>229.99156794556873</v>
      </c>
      <c r="F195" s="89">
        <f t="shared" si="2"/>
        <v>286.69642328020387</v>
      </c>
      <c r="G195" s="89">
        <f t="shared" si="3"/>
        <v>62321.955329553501</v>
      </c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spans="1:26" ht="15.75" customHeight="1" x14ac:dyDescent="0.2">
      <c r="A196" s="63"/>
      <c r="B196" s="88">
        <v>185</v>
      </c>
      <c r="C196" s="89">
        <f t="shared" si="4"/>
        <v>62321.955329553501</v>
      </c>
      <c r="D196" s="89">
        <f t="shared" si="0"/>
        <v>516.68799122577263</v>
      </c>
      <c r="E196" s="89">
        <f t="shared" si="1"/>
        <v>231.04569596531928</v>
      </c>
      <c r="F196" s="89">
        <f t="shared" si="2"/>
        <v>285.64229526045335</v>
      </c>
      <c r="G196" s="89">
        <f t="shared" si="3"/>
        <v>62090.909633588184</v>
      </c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spans="1:26" ht="15.75" customHeight="1" x14ac:dyDescent="0.2">
      <c r="A197" s="63"/>
      <c r="B197" s="88">
        <v>186</v>
      </c>
      <c r="C197" s="89">
        <f t="shared" si="4"/>
        <v>62090.909633588184</v>
      </c>
      <c r="D197" s="89">
        <f t="shared" si="0"/>
        <v>516.68799122577263</v>
      </c>
      <c r="E197" s="89">
        <f t="shared" si="1"/>
        <v>232.10465540516032</v>
      </c>
      <c r="F197" s="89">
        <f t="shared" si="2"/>
        <v>284.58333582061232</v>
      </c>
      <c r="G197" s="89">
        <f t="shared" si="3"/>
        <v>61858.804978183027</v>
      </c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spans="1:26" ht="15.75" customHeight="1" x14ac:dyDescent="0.2">
      <c r="A198" s="63"/>
      <c r="B198" s="88">
        <v>187</v>
      </c>
      <c r="C198" s="89">
        <f t="shared" si="4"/>
        <v>61858.804978183027</v>
      </c>
      <c r="D198" s="89">
        <f t="shared" si="0"/>
        <v>516.68799122577263</v>
      </c>
      <c r="E198" s="89">
        <f t="shared" si="1"/>
        <v>233.16846840910065</v>
      </c>
      <c r="F198" s="89">
        <f t="shared" si="2"/>
        <v>283.51952281667195</v>
      </c>
      <c r="G198" s="89">
        <f t="shared" si="3"/>
        <v>61625.636509773925</v>
      </c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spans="1:26" ht="15.75" customHeight="1" x14ac:dyDescent="0.2">
      <c r="A199" s="63"/>
      <c r="B199" s="88">
        <v>188</v>
      </c>
      <c r="C199" s="89">
        <f t="shared" si="4"/>
        <v>61625.636509773925</v>
      </c>
      <c r="D199" s="89">
        <f t="shared" si="0"/>
        <v>516.68799122577263</v>
      </c>
      <c r="E199" s="89">
        <f t="shared" si="1"/>
        <v>234.23715722264234</v>
      </c>
      <c r="F199" s="89">
        <f t="shared" si="2"/>
        <v>282.45083400313024</v>
      </c>
      <c r="G199" s="89">
        <f t="shared" si="3"/>
        <v>61391.399352551285</v>
      </c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spans="1:26" ht="15.75" customHeight="1" x14ac:dyDescent="0.2">
      <c r="A200" s="63"/>
      <c r="B200" s="88">
        <v>189</v>
      </c>
      <c r="C200" s="89">
        <f t="shared" si="4"/>
        <v>61391.399352551285</v>
      </c>
      <c r="D200" s="89">
        <f t="shared" si="0"/>
        <v>516.68799122577263</v>
      </c>
      <c r="E200" s="89">
        <f t="shared" si="1"/>
        <v>235.31074419324614</v>
      </c>
      <c r="F200" s="89">
        <f t="shared" si="2"/>
        <v>281.3772470325265</v>
      </c>
      <c r="G200" s="89">
        <f t="shared" si="3"/>
        <v>61156.088608358041</v>
      </c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spans="1:26" ht="15.75" customHeight="1" x14ac:dyDescent="0.2">
      <c r="A201" s="63"/>
      <c r="B201" s="88">
        <v>190</v>
      </c>
      <c r="C201" s="89">
        <f t="shared" si="4"/>
        <v>61156.088608358041</v>
      </c>
      <c r="D201" s="89">
        <f t="shared" si="0"/>
        <v>516.68799122577263</v>
      </c>
      <c r="E201" s="89">
        <f t="shared" si="1"/>
        <v>236.3892517707985</v>
      </c>
      <c r="F201" s="89">
        <f t="shared" si="2"/>
        <v>280.29873945497411</v>
      </c>
      <c r="G201" s="89">
        <f t="shared" si="3"/>
        <v>60919.69935658724</v>
      </c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spans="1:26" ht="15.75" customHeight="1" x14ac:dyDescent="0.2">
      <c r="A202" s="63"/>
      <c r="B202" s="88">
        <v>191</v>
      </c>
      <c r="C202" s="89">
        <f t="shared" si="4"/>
        <v>60919.69935658724</v>
      </c>
      <c r="D202" s="89">
        <f t="shared" si="0"/>
        <v>516.68799122577263</v>
      </c>
      <c r="E202" s="89">
        <f t="shared" si="1"/>
        <v>237.47270250808131</v>
      </c>
      <c r="F202" s="89">
        <f t="shared" si="2"/>
        <v>279.21528871769129</v>
      </c>
      <c r="G202" s="89">
        <f t="shared" si="3"/>
        <v>60682.226654079161</v>
      </c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spans="1:26" ht="15.75" customHeight="1" x14ac:dyDescent="0.2">
      <c r="A203" s="63"/>
      <c r="B203" s="88">
        <v>192</v>
      </c>
      <c r="C203" s="89">
        <f t="shared" si="4"/>
        <v>60682.226654079161</v>
      </c>
      <c r="D203" s="89">
        <f t="shared" si="0"/>
        <v>516.68799122577263</v>
      </c>
      <c r="E203" s="89">
        <f t="shared" si="1"/>
        <v>238.56111906124337</v>
      </c>
      <c r="F203" s="89">
        <f t="shared" si="2"/>
        <v>278.12687216452923</v>
      </c>
      <c r="G203" s="89">
        <f t="shared" si="3"/>
        <v>60443.665535017921</v>
      </c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spans="1:26" ht="15.75" customHeight="1" x14ac:dyDescent="0.2">
      <c r="A204" s="63"/>
      <c r="B204" s="90">
        <v>193</v>
      </c>
      <c r="C204" s="91">
        <f t="shared" si="4"/>
        <v>60443.665535017921</v>
      </c>
      <c r="D204" s="91">
        <f t="shared" si="0"/>
        <v>516.68799122577263</v>
      </c>
      <c r="E204" s="91">
        <f t="shared" si="1"/>
        <v>239.65452419027406</v>
      </c>
      <c r="F204" s="91">
        <f t="shared" si="2"/>
        <v>277.03346703549863</v>
      </c>
      <c r="G204" s="91">
        <f t="shared" si="3"/>
        <v>60204.011010827649</v>
      </c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spans="1:26" ht="15.75" customHeight="1" x14ac:dyDescent="0.2">
      <c r="A205" s="63"/>
      <c r="B205" s="90">
        <v>194</v>
      </c>
      <c r="C205" s="91">
        <f t="shared" si="4"/>
        <v>60204.011010827649</v>
      </c>
      <c r="D205" s="91">
        <f t="shared" si="0"/>
        <v>516.68799122577263</v>
      </c>
      <c r="E205" s="91">
        <f t="shared" si="1"/>
        <v>240.75294075947949</v>
      </c>
      <c r="F205" s="91">
        <f t="shared" si="2"/>
        <v>275.93505046629315</v>
      </c>
      <c r="G205" s="91">
        <f t="shared" si="3"/>
        <v>59963.258070068172</v>
      </c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spans="1:26" ht="15.75" customHeight="1" x14ac:dyDescent="0.2">
      <c r="A206" s="63"/>
      <c r="B206" s="90">
        <v>195</v>
      </c>
      <c r="C206" s="91">
        <f t="shared" si="4"/>
        <v>59963.258070068172</v>
      </c>
      <c r="D206" s="91">
        <f t="shared" si="0"/>
        <v>516.68799122577263</v>
      </c>
      <c r="E206" s="91">
        <f t="shared" si="1"/>
        <v>241.85639173796042</v>
      </c>
      <c r="F206" s="91">
        <f t="shared" si="2"/>
        <v>274.83159948781218</v>
      </c>
      <c r="G206" s="91">
        <f t="shared" si="3"/>
        <v>59721.401678330214</v>
      </c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spans="1:26" ht="15.75" customHeight="1" x14ac:dyDescent="0.2">
      <c r="A207" s="63"/>
      <c r="B207" s="90">
        <v>196</v>
      </c>
      <c r="C207" s="91">
        <f t="shared" si="4"/>
        <v>59721.401678330214</v>
      </c>
      <c r="D207" s="91">
        <f t="shared" si="0"/>
        <v>516.68799122577263</v>
      </c>
      <c r="E207" s="91">
        <f t="shared" si="1"/>
        <v>242.96490020009273</v>
      </c>
      <c r="F207" s="91">
        <f t="shared" si="2"/>
        <v>273.72309102567988</v>
      </c>
      <c r="G207" s="91">
        <f t="shared" si="3"/>
        <v>59478.436778130119</v>
      </c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spans="1:26" ht="15.75" customHeight="1" x14ac:dyDescent="0.2">
      <c r="A208" s="63"/>
      <c r="B208" s="90">
        <v>197</v>
      </c>
      <c r="C208" s="91">
        <f t="shared" si="4"/>
        <v>59478.436778130119</v>
      </c>
      <c r="D208" s="91">
        <f t="shared" si="0"/>
        <v>516.68799122577263</v>
      </c>
      <c r="E208" s="91">
        <f t="shared" si="1"/>
        <v>244.07848932600984</v>
      </c>
      <c r="F208" s="91">
        <f t="shared" si="2"/>
        <v>272.60950189976279</v>
      </c>
      <c r="G208" s="91">
        <f t="shared" si="3"/>
        <v>59234.358288804106</v>
      </c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spans="1:26" ht="15.75" customHeight="1" x14ac:dyDescent="0.2">
      <c r="A209" s="63"/>
      <c r="B209" s="90">
        <v>198</v>
      </c>
      <c r="C209" s="91">
        <f t="shared" si="4"/>
        <v>59234.358288804106</v>
      </c>
      <c r="D209" s="91">
        <f t="shared" si="0"/>
        <v>516.68799122577263</v>
      </c>
      <c r="E209" s="91">
        <f t="shared" si="1"/>
        <v>245.19718240208738</v>
      </c>
      <c r="F209" s="91">
        <f t="shared" si="2"/>
        <v>271.49080882368526</v>
      </c>
      <c r="G209" s="91">
        <f t="shared" si="3"/>
        <v>58989.161106402018</v>
      </c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spans="1:26" ht="15.75" customHeight="1" x14ac:dyDescent="0.2">
      <c r="A210" s="63"/>
      <c r="B210" s="90">
        <v>199</v>
      </c>
      <c r="C210" s="91">
        <f t="shared" si="4"/>
        <v>58989.161106402018</v>
      </c>
      <c r="D210" s="91">
        <f t="shared" si="0"/>
        <v>516.68799122577263</v>
      </c>
      <c r="E210" s="91">
        <f t="shared" si="1"/>
        <v>246.32100282143026</v>
      </c>
      <c r="F210" s="91">
        <f t="shared" si="2"/>
        <v>270.36698840434229</v>
      </c>
      <c r="G210" s="91">
        <f t="shared" si="3"/>
        <v>58742.840103580587</v>
      </c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spans="1:26" ht="15.75" customHeight="1" x14ac:dyDescent="0.2">
      <c r="A211" s="63"/>
      <c r="B211" s="90">
        <v>200</v>
      </c>
      <c r="C211" s="91">
        <f t="shared" si="4"/>
        <v>58742.840103580587</v>
      </c>
      <c r="D211" s="91">
        <f t="shared" si="0"/>
        <v>516.68799122577263</v>
      </c>
      <c r="E211" s="91">
        <f t="shared" si="1"/>
        <v>247.44997408436183</v>
      </c>
      <c r="F211" s="91">
        <f t="shared" si="2"/>
        <v>269.23801714141081</v>
      </c>
      <c r="G211" s="91">
        <f t="shared" si="3"/>
        <v>58495.390129496227</v>
      </c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spans="1:26" ht="15.75" customHeight="1" x14ac:dyDescent="0.2">
      <c r="A212" s="63"/>
      <c r="B212" s="90">
        <v>201</v>
      </c>
      <c r="C212" s="91">
        <f t="shared" si="4"/>
        <v>58495.390129496227</v>
      </c>
      <c r="D212" s="91">
        <f t="shared" si="0"/>
        <v>516.68799122577263</v>
      </c>
      <c r="E212" s="91">
        <f t="shared" si="1"/>
        <v>248.58411979891514</v>
      </c>
      <c r="F212" s="91">
        <f t="shared" si="2"/>
        <v>268.10387142685749</v>
      </c>
      <c r="G212" s="91">
        <f t="shared" si="3"/>
        <v>58246.806009697313</v>
      </c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spans="1:26" ht="15.75" customHeight="1" x14ac:dyDescent="0.2">
      <c r="A213" s="63"/>
      <c r="B213" s="90">
        <v>202</v>
      </c>
      <c r="C213" s="91">
        <f t="shared" si="4"/>
        <v>58246.806009697313</v>
      </c>
      <c r="D213" s="91">
        <f t="shared" si="0"/>
        <v>516.68799122577263</v>
      </c>
      <c r="E213" s="91">
        <f t="shared" si="1"/>
        <v>249.72346368132688</v>
      </c>
      <c r="F213" s="91">
        <f t="shared" si="2"/>
        <v>266.96452754444573</v>
      </c>
      <c r="G213" s="91">
        <f t="shared" si="3"/>
        <v>57997.082546015983</v>
      </c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spans="1:26" ht="15.75" customHeight="1" x14ac:dyDescent="0.2">
      <c r="A214" s="63"/>
      <c r="B214" s="90">
        <v>203</v>
      </c>
      <c r="C214" s="91">
        <f t="shared" si="4"/>
        <v>57997.082546015983</v>
      </c>
      <c r="D214" s="91">
        <f t="shared" si="0"/>
        <v>516.68799122577263</v>
      </c>
      <c r="E214" s="91">
        <f t="shared" si="1"/>
        <v>250.86802955653297</v>
      </c>
      <c r="F214" s="91">
        <f t="shared" si="2"/>
        <v>265.81996166923966</v>
      </c>
      <c r="G214" s="91">
        <f t="shared" si="3"/>
        <v>57746.214516459448</v>
      </c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spans="1:26" ht="15.75" customHeight="1" x14ac:dyDescent="0.2">
      <c r="A215" s="63"/>
      <c r="B215" s="90">
        <v>204</v>
      </c>
      <c r="C215" s="91">
        <f t="shared" si="4"/>
        <v>57746.214516459448</v>
      </c>
      <c r="D215" s="91">
        <f t="shared" si="0"/>
        <v>516.68799122577263</v>
      </c>
      <c r="E215" s="91">
        <f t="shared" si="1"/>
        <v>252.01784135866708</v>
      </c>
      <c r="F215" s="91">
        <f t="shared" si="2"/>
        <v>264.67014986710558</v>
      </c>
      <c r="G215" s="91">
        <f t="shared" si="3"/>
        <v>57494.196675100779</v>
      </c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spans="1:26" ht="15.75" customHeight="1" x14ac:dyDescent="0.2">
      <c r="A216" s="63"/>
      <c r="B216" s="92">
        <v>205</v>
      </c>
      <c r="C216" s="93">
        <f t="shared" si="4"/>
        <v>57494.196675100779</v>
      </c>
      <c r="D216" s="93">
        <f t="shared" si="0"/>
        <v>516.68799122577263</v>
      </c>
      <c r="E216" s="93">
        <f t="shared" si="1"/>
        <v>253.17292313156094</v>
      </c>
      <c r="F216" s="93">
        <f t="shared" si="2"/>
        <v>263.51506809421164</v>
      </c>
      <c r="G216" s="93">
        <f t="shared" si="3"/>
        <v>57241.023751969216</v>
      </c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spans="1:26" ht="15.75" customHeight="1" x14ac:dyDescent="0.2">
      <c r="A217" s="63"/>
      <c r="B217" s="92">
        <v>206</v>
      </c>
      <c r="C217" s="93">
        <f t="shared" si="4"/>
        <v>57241.023751969216</v>
      </c>
      <c r="D217" s="93">
        <f t="shared" si="0"/>
        <v>516.68799122577263</v>
      </c>
      <c r="E217" s="93">
        <f t="shared" si="1"/>
        <v>254.33329902924729</v>
      </c>
      <c r="F217" s="93">
        <f t="shared" si="2"/>
        <v>262.35469219652532</v>
      </c>
      <c r="G217" s="93">
        <f t="shared" si="3"/>
        <v>56986.690452939969</v>
      </c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spans="1:26" ht="15.75" customHeight="1" x14ac:dyDescent="0.2">
      <c r="A218" s="63"/>
      <c r="B218" s="92">
        <v>207</v>
      </c>
      <c r="C218" s="93">
        <f t="shared" si="4"/>
        <v>56986.690452939969</v>
      </c>
      <c r="D218" s="93">
        <f t="shared" si="0"/>
        <v>516.68799122577263</v>
      </c>
      <c r="E218" s="93">
        <f t="shared" si="1"/>
        <v>255.49899331646466</v>
      </c>
      <c r="F218" s="93">
        <f t="shared" si="2"/>
        <v>261.18899790930794</v>
      </c>
      <c r="G218" s="93">
        <f t="shared" si="3"/>
        <v>56731.191459623507</v>
      </c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spans="1:26" ht="15.75" customHeight="1" x14ac:dyDescent="0.2">
      <c r="A219" s="63"/>
      <c r="B219" s="92">
        <v>208</v>
      </c>
      <c r="C219" s="93">
        <f t="shared" si="4"/>
        <v>56731.191459623507</v>
      </c>
      <c r="D219" s="93">
        <f t="shared" si="0"/>
        <v>516.68799122577263</v>
      </c>
      <c r="E219" s="93">
        <f t="shared" si="1"/>
        <v>256.67003036916509</v>
      </c>
      <c r="F219" s="93">
        <f t="shared" si="2"/>
        <v>260.01796085660754</v>
      </c>
      <c r="G219" s="93">
        <f t="shared" si="3"/>
        <v>56474.521429254339</v>
      </c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spans="1:26" ht="15.75" customHeight="1" x14ac:dyDescent="0.2">
      <c r="A220" s="63"/>
      <c r="B220" s="92">
        <v>209</v>
      </c>
      <c r="C220" s="93">
        <f t="shared" si="4"/>
        <v>56474.521429254339</v>
      </c>
      <c r="D220" s="93">
        <f t="shared" si="0"/>
        <v>516.68799122577263</v>
      </c>
      <c r="E220" s="93">
        <f t="shared" si="1"/>
        <v>257.84643467502377</v>
      </c>
      <c r="F220" s="93">
        <f t="shared" si="2"/>
        <v>258.84155655074886</v>
      </c>
      <c r="G220" s="93">
        <f t="shared" si="3"/>
        <v>56216.674994579313</v>
      </c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spans="1:26" ht="15.75" customHeight="1" x14ac:dyDescent="0.2">
      <c r="A221" s="63"/>
      <c r="B221" s="92">
        <v>210</v>
      </c>
      <c r="C221" s="93">
        <f t="shared" si="4"/>
        <v>56216.674994579313</v>
      </c>
      <c r="D221" s="93">
        <f t="shared" si="0"/>
        <v>516.68799122577263</v>
      </c>
      <c r="E221" s="93">
        <f t="shared" si="1"/>
        <v>259.02823083395094</v>
      </c>
      <c r="F221" s="93">
        <f t="shared" si="2"/>
        <v>257.65976039182164</v>
      </c>
      <c r="G221" s="93">
        <f t="shared" si="3"/>
        <v>55957.646763745361</v>
      </c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spans="1:26" ht="15.75" customHeight="1" x14ac:dyDescent="0.2">
      <c r="A222" s="63"/>
      <c r="B222" s="92">
        <v>211</v>
      </c>
      <c r="C222" s="93">
        <f t="shared" si="4"/>
        <v>55957.646763745361</v>
      </c>
      <c r="D222" s="93">
        <f t="shared" si="0"/>
        <v>516.68799122577263</v>
      </c>
      <c r="E222" s="93">
        <f t="shared" si="1"/>
        <v>260.21544355860658</v>
      </c>
      <c r="F222" s="93">
        <f t="shared" si="2"/>
        <v>256.472547667166</v>
      </c>
      <c r="G222" s="93">
        <f t="shared" si="3"/>
        <v>55697.431320186755</v>
      </c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spans="1:26" ht="15.75" customHeight="1" x14ac:dyDescent="0.2">
      <c r="A223" s="63"/>
      <c r="B223" s="92">
        <v>212</v>
      </c>
      <c r="C223" s="93">
        <f t="shared" si="4"/>
        <v>55697.431320186755</v>
      </c>
      <c r="D223" s="93">
        <f t="shared" si="0"/>
        <v>516.68799122577263</v>
      </c>
      <c r="E223" s="93">
        <f t="shared" si="1"/>
        <v>261.40809767491686</v>
      </c>
      <c r="F223" s="93">
        <f t="shared" si="2"/>
        <v>255.27989355085577</v>
      </c>
      <c r="G223" s="93">
        <f t="shared" si="3"/>
        <v>55436.023222511838</v>
      </c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spans="1:26" ht="15.75" customHeight="1" x14ac:dyDescent="0.2">
      <c r="A224" s="63"/>
      <c r="B224" s="92">
        <v>213</v>
      </c>
      <c r="C224" s="93">
        <f t="shared" si="4"/>
        <v>55436.023222511838</v>
      </c>
      <c r="D224" s="93">
        <f t="shared" si="0"/>
        <v>516.68799122577263</v>
      </c>
      <c r="E224" s="93">
        <f t="shared" si="1"/>
        <v>262.60621812259353</v>
      </c>
      <c r="F224" s="93">
        <f t="shared" si="2"/>
        <v>254.08177310317905</v>
      </c>
      <c r="G224" s="93">
        <f t="shared" si="3"/>
        <v>55173.417004389245</v>
      </c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spans="1:26" ht="15.75" customHeight="1" x14ac:dyDescent="0.2">
      <c r="A225" s="63"/>
      <c r="B225" s="92">
        <v>214</v>
      </c>
      <c r="C225" s="93">
        <f t="shared" si="4"/>
        <v>55173.417004389245</v>
      </c>
      <c r="D225" s="93">
        <f t="shared" si="0"/>
        <v>516.68799122577263</v>
      </c>
      <c r="E225" s="93">
        <f t="shared" si="1"/>
        <v>263.80982995565546</v>
      </c>
      <c r="F225" s="93">
        <f t="shared" si="2"/>
        <v>252.87816127011718</v>
      </c>
      <c r="G225" s="93">
        <f t="shared" si="3"/>
        <v>54909.607174433586</v>
      </c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spans="1:26" ht="15.75" customHeight="1" x14ac:dyDescent="0.2">
      <c r="A226" s="63"/>
      <c r="B226" s="92">
        <v>215</v>
      </c>
      <c r="C226" s="93">
        <f t="shared" si="4"/>
        <v>54909.607174433586</v>
      </c>
      <c r="D226" s="93">
        <f t="shared" si="0"/>
        <v>516.68799122577263</v>
      </c>
      <c r="E226" s="93">
        <f t="shared" si="1"/>
        <v>265.0189583429522</v>
      </c>
      <c r="F226" s="93">
        <f t="shared" si="2"/>
        <v>251.6690328828204</v>
      </c>
      <c r="G226" s="93">
        <f t="shared" si="3"/>
        <v>54644.588216090633</v>
      </c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spans="1:26" ht="15.75" customHeight="1" x14ac:dyDescent="0.2">
      <c r="A227" s="63"/>
      <c r="B227" s="92">
        <v>216</v>
      </c>
      <c r="C227" s="93">
        <f t="shared" si="4"/>
        <v>54644.588216090633</v>
      </c>
      <c r="D227" s="93">
        <f t="shared" si="0"/>
        <v>516.68799122577263</v>
      </c>
      <c r="E227" s="93">
        <f t="shared" si="1"/>
        <v>266.23362856869073</v>
      </c>
      <c r="F227" s="93">
        <f t="shared" si="2"/>
        <v>250.45436265708184</v>
      </c>
      <c r="G227" s="93">
        <f t="shared" si="3"/>
        <v>54378.354587521942</v>
      </c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spans="1:26" ht="15.75" customHeight="1" x14ac:dyDescent="0.2">
      <c r="A228" s="63"/>
      <c r="B228" s="73">
        <v>217</v>
      </c>
      <c r="C228" s="74">
        <f t="shared" si="4"/>
        <v>54378.354587521942</v>
      </c>
      <c r="D228" s="74">
        <f t="shared" si="0"/>
        <v>516.68799122577263</v>
      </c>
      <c r="E228" s="74">
        <f t="shared" si="1"/>
        <v>267.4538660329639</v>
      </c>
      <c r="F228" s="74">
        <f t="shared" si="2"/>
        <v>249.23412519280873</v>
      </c>
      <c r="G228" s="74">
        <f t="shared" si="3"/>
        <v>54110.900721488979</v>
      </c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spans="1:26" ht="15.75" customHeight="1" x14ac:dyDescent="0.2">
      <c r="A229" s="63"/>
      <c r="B229" s="73">
        <v>218</v>
      </c>
      <c r="C229" s="74">
        <f t="shared" si="4"/>
        <v>54110.900721488979</v>
      </c>
      <c r="D229" s="74">
        <f t="shared" si="0"/>
        <v>516.68799122577263</v>
      </c>
      <c r="E229" s="74">
        <f t="shared" si="1"/>
        <v>268.67969625228164</v>
      </c>
      <c r="F229" s="74">
        <f t="shared" si="2"/>
        <v>248.00829497349093</v>
      </c>
      <c r="G229" s="74">
        <f t="shared" si="3"/>
        <v>53842.2210252367</v>
      </c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spans="1:26" ht="15.75" customHeight="1" x14ac:dyDescent="0.2">
      <c r="A230" s="63"/>
      <c r="B230" s="73">
        <v>219</v>
      </c>
      <c r="C230" s="74">
        <f t="shared" si="4"/>
        <v>53842.2210252367</v>
      </c>
      <c r="D230" s="74">
        <f t="shared" si="0"/>
        <v>516.68799122577263</v>
      </c>
      <c r="E230" s="74">
        <f t="shared" si="1"/>
        <v>269.91114486010463</v>
      </c>
      <c r="F230" s="74">
        <f t="shared" si="2"/>
        <v>246.77684636566804</v>
      </c>
      <c r="G230" s="74">
        <f t="shared" si="3"/>
        <v>53572.309880376597</v>
      </c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spans="1:26" ht="15.75" customHeight="1" x14ac:dyDescent="0.2">
      <c r="A231" s="63"/>
      <c r="B231" s="73">
        <v>220</v>
      </c>
      <c r="C231" s="74">
        <f t="shared" si="4"/>
        <v>53572.309880376597</v>
      </c>
      <c r="D231" s="74">
        <f t="shared" si="0"/>
        <v>516.68799122577263</v>
      </c>
      <c r="E231" s="74">
        <f t="shared" si="1"/>
        <v>271.14823760738005</v>
      </c>
      <c r="F231" s="74">
        <f t="shared" si="2"/>
        <v>245.5397536183925</v>
      </c>
      <c r="G231" s="74">
        <f t="shared" si="3"/>
        <v>53301.161642769213</v>
      </c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spans="1:26" ht="15.75" customHeight="1" x14ac:dyDescent="0.2">
      <c r="A232" s="63"/>
      <c r="B232" s="73">
        <v>221</v>
      </c>
      <c r="C232" s="74">
        <f t="shared" si="4"/>
        <v>53301.161642769213</v>
      </c>
      <c r="D232" s="74">
        <f t="shared" si="0"/>
        <v>516.68799122577263</v>
      </c>
      <c r="E232" s="74">
        <f t="shared" si="1"/>
        <v>272.39100036308054</v>
      </c>
      <c r="F232" s="74">
        <f t="shared" si="2"/>
        <v>244.29699086269204</v>
      </c>
      <c r="G232" s="74">
        <f t="shared" si="3"/>
        <v>53028.770642406133</v>
      </c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spans="1:26" ht="15.75" customHeight="1" x14ac:dyDescent="0.2">
      <c r="A233" s="63"/>
      <c r="B233" s="73">
        <v>222</v>
      </c>
      <c r="C233" s="74">
        <f t="shared" si="4"/>
        <v>53028.770642406133</v>
      </c>
      <c r="D233" s="74">
        <f t="shared" si="0"/>
        <v>516.68799122577263</v>
      </c>
      <c r="E233" s="74">
        <f t="shared" si="1"/>
        <v>273.63945911474468</v>
      </c>
      <c r="F233" s="74">
        <f t="shared" si="2"/>
        <v>243.04853211102795</v>
      </c>
      <c r="G233" s="74">
        <f t="shared" si="3"/>
        <v>52755.131183291385</v>
      </c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spans="1:26" ht="15.75" customHeight="1" x14ac:dyDescent="0.2">
      <c r="A234" s="63"/>
      <c r="B234" s="73">
        <v>223</v>
      </c>
      <c r="C234" s="74">
        <f t="shared" si="4"/>
        <v>52755.131183291385</v>
      </c>
      <c r="D234" s="74">
        <f t="shared" si="0"/>
        <v>516.68799122577263</v>
      </c>
      <c r="E234" s="74">
        <f t="shared" si="1"/>
        <v>274.89363996902063</v>
      </c>
      <c r="F234" s="74">
        <f t="shared" si="2"/>
        <v>241.79435125675198</v>
      </c>
      <c r="G234" s="74">
        <f t="shared" si="3"/>
        <v>52480.237543322364</v>
      </c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spans="1:26" ht="15.75" customHeight="1" x14ac:dyDescent="0.2">
      <c r="A235" s="63"/>
      <c r="B235" s="73">
        <v>224</v>
      </c>
      <c r="C235" s="74">
        <f t="shared" si="4"/>
        <v>52480.237543322364</v>
      </c>
      <c r="D235" s="74">
        <f t="shared" si="0"/>
        <v>516.68799122577263</v>
      </c>
      <c r="E235" s="74">
        <f t="shared" si="1"/>
        <v>276.15356915221196</v>
      </c>
      <c r="F235" s="74">
        <f t="shared" si="2"/>
        <v>240.53442207356068</v>
      </c>
      <c r="G235" s="74">
        <f t="shared" si="3"/>
        <v>52204.083974170149</v>
      </c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spans="1:26" ht="15.75" customHeight="1" x14ac:dyDescent="0.2">
      <c r="A236" s="63"/>
      <c r="B236" s="73">
        <v>225</v>
      </c>
      <c r="C236" s="74">
        <f t="shared" si="4"/>
        <v>52204.083974170149</v>
      </c>
      <c r="D236" s="74">
        <f t="shared" si="0"/>
        <v>516.68799122577263</v>
      </c>
      <c r="E236" s="74">
        <f t="shared" si="1"/>
        <v>277.41927301082626</v>
      </c>
      <c r="F236" s="74">
        <f t="shared" si="2"/>
        <v>239.26871821494629</v>
      </c>
      <c r="G236" s="74">
        <f t="shared" si="3"/>
        <v>51926.664701159323</v>
      </c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spans="1:26" ht="15.75" customHeight="1" x14ac:dyDescent="0.2">
      <c r="A237" s="63"/>
      <c r="B237" s="73">
        <v>226</v>
      </c>
      <c r="C237" s="74">
        <f t="shared" si="4"/>
        <v>51926.664701159323</v>
      </c>
      <c r="D237" s="74">
        <f t="shared" si="0"/>
        <v>516.68799122577263</v>
      </c>
      <c r="E237" s="74">
        <f t="shared" si="1"/>
        <v>278.69077801212592</v>
      </c>
      <c r="F237" s="74">
        <f t="shared" si="2"/>
        <v>237.99721321364675</v>
      </c>
      <c r="G237" s="74">
        <f t="shared" si="3"/>
        <v>51647.973923147198</v>
      </c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spans="1:26" ht="15.75" customHeight="1" x14ac:dyDescent="0.2">
      <c r="A238" s="63"/>
      <c r="B238" s="73">
        <v>227</v>
      </c>
      <c r="C238" s="74">
        <f t="shared" si="4"/>
        <v>51647.973923147198</v>
      </c>
      <c r="D238" s="74">
        <f t="shared" si="0"/>
        <v>516.68799122577263</v>
      </c>
      <c r="E238" s="74">
        <f t="shared" si="1"/>
        <v>279.96811074468144</v>
      </c>
      <c r="F238" s="74">
        <f t="shared" si="2"/>
        <v>236.71988048109117</v>
      </c>
      <c r="G238" s="74">
        <f t="shared" si="3"/>
        <v>51368.005812402516</v>
      </c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spans="1:26" ht="15.75" customHeight="1" x14ac:dyDescent="0.2">
      <c r="A239" s="63"/>
      <c r="B239" s="73">
        <v>228</v>
      </c>
      <c r="C239" s="74">
        <f t="shared" si="4"/>
        <v>51368.005812402516</v>
      </c>
      <c r="D239" s="74">
        <f t="shared" si="0"/>
        <v>516.68799122577263</v>
      </c>
      <c r="E239" s="74">
        <f t="shared" si="1"/>
        <v>281.25129791892795</v>
      </c>
      <c r="F239" s="74">
        <f t="shared" si="2"/>
        <v>235.43669330684466</v>
      </c>
      <c r="G239" s="74">
        <f t="shared" si="3"/>
        <v>51086.754514483589</v>
      </c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spans="1:26" ht="15.75" customHeight="1" x14ac:dyDescent="0.2">
      <c r="A240" s="63"/>
      <c r="B240" s="77">
        <v>229</v>
      </c>
      <c r="C240" s="78">
        <f t="shared" si="4"/>
        <v>51086.754514483589</v>
      </c>
      <c r="D240" s="78">
        <f t="shared" si="0"/>
        <v>516.68799122577263</v>
      </c>
      <c r="E240" s="78">
        <f t="shared" si="1"/>
        <v>282.54036636772304</v>
      </c>
      <c r="F240" s="78">
        <f t="shared" si="2"/>
        <v>234.14762485804954</v>
      </c>
      <c r="G240" s="78">
        <f t="shared" si="3"/>
        <v>50804.214148115869</v>
      </c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spans="1:26" ht="15.75" customHeight="1" x14ac:dyDescent="0.2">
      <c r="A241" s="63"/>
      <c r="B241" s="77">
        <v>230</v>
      </c>
      <c r="C241" s="78">
        <f t="shared" si="4"/>
        <v>50804.214148115869</v>
      </c>
      <c r="D241" s="78">
        <f t="shared" si="0"/>
        <v>516.68799122577263</v>
      </c>
      <c r="E241" s="78">
        <f t="shared" si="1"/>
        <v>283.83534304690841</v>
      </c>
      <c r="F241" s="78">
        <f t="shared" si="2"/>
        <v>232.85264817886417</v>
      </c>
      <c r="G241" s="78">
        <f t="shared" si="3"/>
        <v>50520.378805068962</v>
      </c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spans="1:26" ht="15.75" customHeight="1" x14ac:dyDescent="0.2">
      <c r="A242" s="63"/>
      <c r="B242" s="77">
        <v>231</v>
      </c>
      <c r="C242" s="78">
        <f t="shared" si="4"/>
        <v>50520.378805068962</v>
      </c>
      <c r="D242" s="78">
        <f t="shared" si="0"/>
        <v>516.68799122577263</v>
      </c>
      <c r="E242" s="78">
        <f t="shared" si="1"/>
        <v>285.13625503587343</v>
      </c>
      <c r="F242" s="78">
        <f t="shared" si="2"/>
        <v>231.5517361898992</v>
      </c>
      <c r="G242" s="78">
        <f t="shared" si="3"/>
        <v>50235.242550033086</v>
      </c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spans="1:26" ht="15.75" customHeight="1" x14ac:dyDescent="0.2">
      <c r="A243" s="63"/>
      <c r="B243" s="77">
        <v>232</v>
      </c>
      <c r="C243" s="78">
        <f t="shared" si="4"/>
        <v>50235.242550033086</v>
      </c>
      <c r="D243" s="78">
        <f t="shared" si="0"/>
        <v>516.68799122577263</v>
      </c>
      <c r="E243" s="78">
        <f t="shared" si="1"/>
        <v>286.44312953812118</v>
      </c>
      <c r="F243" s="78">
        <f t="shared" si="2"/>
        <v>230.24486168765148</v>
      </c>
      <c r="G243" s="78">
        <f t="shared" si="3"/>
        <v>49948.799420494965</v>
      </c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spans="1:26" ht="15.75" customHeight="1" x14ac:dyDescent="0.2">
      <c r="A244" s="63"/>
      <c r="B244" s="77">
        <v>233</v>
      </c>
      <c r="C244" s="78">
        <f t="shared" si="4"/>
        <v>49948.799420494965</v>
      </c>
      <c r="D244" s="78">
        <f t="shared" si="0"/>
        <v>516.68799122577263</v>
      </c>
      <c r="E244" s="78">
        <f t="shared" si="1"/>
        <v>287.75599388183753</v>
      </c>
      <c r="F244" s="78">
        <f t="shared" si="2"/>
        <v>228.93199734393508</v>
      </c>
      <c r="G244" s="78">
        <f t="shared" si="3"/>
        <v>49661.043426613127</v>
      </c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spans="1:26" ht="15.75" customHeight="1" x14ac:dyDescent="0.2">
      <c r="A245" s="63"/>
      <c r="B245" s="77">
        <v>234</v>
      </c>
      <c r="C245" s="78">
        <f t="shared" si="4"/>
        <v>49661.043426613127</v>
      </c>
      <c r="D245" s="78">
        <f t="shared" si="0"/>
        <v>516.68799122577263</v>
      </c>
      <c r="E245" s="78">
        <f t="shared" si="1"/>
        <v>289.07487552046263</v>
      </c>
      <c r="F245" s="78">
        <f t="shared" si="2"/>
        <v>227.61311570530992</v>
      </c>
      <c r="G245" s="78">
        <f t="shared" si="3"/>
        <v>49371.968551092665</v>
      </c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spans="1:26" ht="15.75" customHeight="1" x14ac:dyDescent="0.2">
      <c r="A246" s="63"/>
      <c r="B246" s="77">
        <v>235</v>
      </c>
      <c r="C246" s="78">
        <f t="shared" si="4"/>
        <v>49371.968551092665</v>
      </c>
      <c r="D246" s="78">
        <f t="shared" si="0"/>
        <v>516.68799122577263</v>
      </c>
      <c r="E246" s="78">
        <f t="shared" si="1"/>
        <v>290.39980203326479</v>
      </c>
      <c r="F246" s="78">
        <f t="shared" si="2"/>
        <v>226.28818919250787</v>
      </c>
      <c r="G246" s="78">
        <f t="shared" si="3"/>
        <v>49081.568749059399</v>
      </c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spans="1:26" ht="15.75" customHeight="1" x14ac:dyDescent="0.2">
      <c r="A247" s="63"/>
      <c r="B247" s="77">
        <v>236</v>
      </c>
      <c r="C247" s="78">
        <f t="shared" si="4"/>
        <v>49081.568749059399</v>
      </c>
      <c r="D247" s="78">
        <f t="shared" si="0"/>
        <v>516.68799122577263</v>
      </c>
      <c r="E247" s="78">
        <f t="shared" si="1"/>
        <v>291.7308011259172</v>
      </c>
      <c r="F247" s="78">
        <f t="shared" si="2"/>
        <v>224.95719009985541</v>
      </c>
      <c r="G247" s="78">
        <f t="shared" si="3"/>
        <v>48789.837947933484</v>
      </c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spans="1:26" ht="15.75" customHeight="1" x14ac:dyDescent="0.2">
      <c r="A248" s="63"/>
      <c r="B248" s="77">
        <v>237</v>
      </c>
      <c r="C248" s="78">
        <f t="shared" si="4"/>
        <v>48789.837947933484</v>
      </c>
      <c r="D248" s="78">
        <f t="shared" si="0"/>
        <v>516.68799122577263</v>
      </c>
      <c r="E248" s="78">
        <f t="shared" si="1"/>
        <v>293.06790063107763</v>
      </c>
      <c r="F248" s="78">
        <f t="shared" si="2"/>
        <v>223.62009059469489</v>
      </c>
      <c r="G248" s="78">
        <f t="shared" si="3"/>
        <v>48496.770047302409</v>
      </c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spans="1:26" ht="15.75" customHeight="1" x14ac:dyDescent="0.2">
      <c r="A249" s="63"/>
      <c r="B249" s="77">
        <v>238</v>
      </c>
      <c r="C249" s="78">
        <f t="shared" si="4"/>
        <v>48496.770047302409</v>
      </c>
      <c r="D249" s="78">
        <f t="shared" si="0"/>
        <v>516.68799122577263</v>
      </c>
      <c r="E249" s="78">
        <f t="shared" si="1"/>
        <v>294.41112850897014</v>
      </c>
      <c r="F249" s="78">
        <f t="shared" si="2"/>
        <v>222.2768627168025</v>
      </c>
      <c r="G249" s="78">
        <f t="shared" si="3"/>
        <v>48202.358918793441</v>
      </c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spans="1:26" ht="15.75" customHeight="1" x14ac:dyDescent="0.2">
      <c r="A250" s="63"/>
      <c r="B250" s="77">
        <v>239</v>
      </c>
      <c r="C250" s="78">
        <f t="shared" si="4"/>
        <v>48202.358918793441</v>
      </c>
      <c r="D250" s="78">
        <f t="shared" si="0"/>
        <v>516.68799122577263</v>
      </c>
      <c r="E250" s="78">
        <f t="shared" si="1"/>
        <v>295.76051284796955</v>
      </c>
      <c r="F250" s="78">
        <f t="shared" si="2"/>
        <v>220.92747837780303</v>
      </c>
      <c r="G250" s="78">
        <f t="shared" si="3"/>
        <v>47906.598405945471</v>
      </c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spans="1:26" ht="15.75" customHeight="1" x14ac:dyDescent="0.2">
      <c r="A251" s="63"/>
      <c r="B251" s="77">
        <v>240</v>
      </c>
      <c r="C251" s="78">
        <f t="shared" si="4"/>
        <v>47906.598405945471</v>
      </c>
      <c r="D251" s="78">
        <f t="shared" si="0"/>
        <v>516.68799122577263</v>
      </c>
      <c r="E251" s="78">
        <f t="shared" si="1"/>
        <v>297.11608186518936</v>
      </c>
      <c r="F251" s="78">
        <f t="shared" si="2"/>
        <v>219.57190936058322</v>
      </c>
      <c r="G251" s="78">
        <f t="shared" si="3"/>
        <v>47609.48232408028</v>
      </c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spans="1:26" ht="15.75" customHeight="1" x14ac:dyDescent="0.2">
      <c r="A252" s="63"/>
      <c r="B252" s="79">
        <v>241</v>
      </c>
      <c r="C252" s="80">
        <f t="shared" si="4"/>
        <v>47609.48232408028</v>
      </c>
      <c r="D252" s="80">
        <f t="shared" si="0"/>
        <v>516.68799122577263</v>
      </c>
      <c r="E252" s="80">
        <f t="shared" si="1"/>
        <v>298.47786390707154</v>
      </c>
      <c r="F252" s="80">
        <f t="shared" si="2"/>
        <v>218.2101273187011</v>
      </c>
      <c r="G252" s="80">
        <f t="shared" si="3"/>
        <v>47311.004460173208</v>
      </c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spans="1:26" ht="15.75" customHeight="1" x14ac:dyDescent="0.2">
      <c r="A253" s="63"/>
      <c r="B253" s="79">
        <v>242</v>
      </c>
      <c r="C253" s="80">
        <f t="shared" si="4"/>
        <v>47311.004460173208</v>
      </c>
      <c r="D253" s="80">
        <f t="shared" si="0"/>
        <v>516.68799122577263</v>
      </c>
      <c r="E253" s="80">
        <f t="shared" si="1"/>
        <v>299.84588744997893</v>
      </c>
      <c r="F253" s="80">
        <f t="shared" si="2"/>
        <v>216.84210377579367</v>
      </c>
      <c r="G253" s="80">
        <f t="shared" si="3"/>
        <v>47011.15857272323</v>
      </c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spans="1:26" ht="15.75" customHeight="1" x14ac:dyDescent="0.2">
      <c r="A254" s="63"/>
      <c r="B254" s="79">
        <v>243</v>
      </c>
      <c r="C254" s="80">
        <f t="shared" si="4"/>
        <v>47011.15857272323</v>
      </c>
      <c r="D254" s="80">
        <f t="shared" si="0"/>
        <v>516.68799122577263</v>
      </c>
      <c r="E254" s="80">
        <f t="shared" si="1"/>
        <v>301.22018110079136</v>
      </c>
      <c r="F254" s="80">
        <f t="shared" si="2"/>
        <v>215.4678101249813</v>
      </c>
      <c r="G254" s="80">
        <f t="shared" si="3"/>
        <v>46709.93839162244</v>
      </c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spans="1:26" ht="15.75" customHeight="1" x14ac:dyDescent="0.2">
      <c r="A255" s="63"/>
      <c r="B255" s="79">
        <v>244</v>
      </c>
      <c r="C255" s="80">
        <f t="shared" si="4"/>
        <v>46709.93839162244</v>
      </c>
      <c r="D255" s="80">
        <f t="shared" si="0"/>
        <v>516.68799122577263</v>
      </c>
      <c r="E255" s="80">
        <f t="shared" si="1"/>
        <v>302.60077359750335</v>
      </c>
      <c r="F255" s="80">
        <f t="shared" si="2"/>
        <v>214.08721762826929</v>
      </c>
      <c r="G255" s="80">
        <f t="shared" si="3"/>
        <v>46407.33761802494</v>
      </c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spans="1:26" ht="15.75" customHeight="1" x14ac:dyDescent="0.2">
      <c r="A256" s="63"/>
      <c r="B256" s="79">
        <v>245</v>
      </c>
      <c r="C256" s="80">
        <f t="shared" si="4"/>
        <v>46407.33761802494</v>
      </c>
      <c r="D256" s="80">
        <f t="shared" si="0"/>
        <v>516.68799122577263</v>
      </c>
      <c r="E256" s="80">
        <f t="shared" si="1"/>
        <v>303.9876938098252</v>
      </c>
      <c r="F256" s="80">
        <f t="shared" si="2"/>
        <v>212.70029741594738</v>
      </c>
      <c r="G256" s="80">
        <f t="shared" si="3"/>
        <v>46103.349924215116</v>
      </c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spans="1:26" ht="15.75" customHeight="1" x14ac:dyDescent="0.2">
      <c r="A257" s="63"/>
      <c r="B257" s="79">
        <v>246</v>
      </c>
      <c r="C257" s="80">
        <f t="shared" si="4"/>
        <v>46103.349924215116</v>
      </c>
      <c r="D257" s="80">
        <f t="shared" si="0"/>
        <v>516.68799122577263</v>
      </c>
      <c r="E257" s="80">
        <f t="shared" si="1"/>
        <v>305.38097073978696</v>
      </c>
      <c r="F257" s="80">
        <f t="shared" si="2"/>
        <v>211.3070204859857</v>
      </c>
      <c r="G257" s="80">
        <f t="shared" si="3"/>
        <v>45797.968953475327</v>
      </c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spans="1:26" ht="15.75" customHeight="1" x14ac:dyDescent="0.2">
      <c r="A258" s="63"/>
      <c r="B258" s="79">
        <v>247</v>
      </c>
      <c r="C258" s="80">
        <f t="shared" si="4"/>
        <v>45797.968953475327</v>
      </c>
      <c r="D258" s="80">
        <f t="shared" si="0"/>
        <v>516.68799122577263</v>
      </c>
      <c r="E258" s="80">
        <f t="shared" si="1"/>
        <v>306.78063352234426</v>
      </c>
      <c r="F258" s="80">
        <f t="shared" si="2"/>
        <v>209.90735770342835</v>
      </c>
      <c r="G258" s="80">
        <f t="shared" si="3"/>
        <v>45491.188319952984</v>
      </c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spans="1:26" ht="15.75" customHeight="1" x14ac:dyDescent="0.2">
      <c r="A259" s="63"/>
      <c r="B259" s="79">
        <v>248</v>
      </c>
      <c r="C259" s="80">
        <f t="shared" si="4"/>
        <v>45491.188319952984</v>
      </c>
      <c r="D259" s="80">
        <f t="shared" si="0"/>
        <v>516.68799122577263</v>
      </c>
      <c r="E259" s="80">
        <f t="shared" si="1"/>
        <v>308.18671142598834</v>
      </c>
      <c r="F259" s="80">
        <f t="shared" si="2"/>
        <v>208.50127979978427</v>
      </c>
      <c r="G259" s="80">
        <f t="shared" si="3"/>
        <v>45183.001608526996</v>
      </c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spans="1:26" ht="15.75" customHeight="1" x14ac:dyDescent="0.2">
      <c r="A260" s="63"/>
      <c r="B260" s="79">
        <v>249</v>
      </c>
      <c r="C260" s="80">
        <f t="shared" si="4"/>
        <v>45183.001608526996</v>
      </c>
      <c r="D260" s="80">
        <f t="shared" si="0"/>
        <v>516.68799122577263</v>
      </c>
      <c r="E260" s="80">
        <f t="shared" si="1"/>
        <v>309.59923385335753</v>
      </c>
      <c r="F260" s="80">
        <f t="shared" si="2"/>
        <v>207.08875737241516</v>
      </c>
      <c r="G260" s="80">
        <f t="shared" si="3"/>
        <v>44873.402374673642</v>
      </c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spans="1:26" ht="15.75" customHeight="1" x14ac:dyDescent="0.2">
      <c r="A261" s="63"/>
      <c r="B261" s="79">
        <v>250</v>
      </c>
      <c r="C261" s="80">
        <f t="shared" si="4"/>
        <v>44873.402374673642</v>
      </c>
      <c r="D261" s="80">
        <f t="shared" si="0"/>
        <v>516.68799122577263</v>
      </c>
      <c r="E261" s="80">
        <f t="shared" si="1"/>
        <v>311.01823034185202</v>
      </c>
      <c r="F261" s="80">
        <f t="shared" si="2"/>
        <v>205.66976088392059</v>
      </c>
      <c r="G261" s="80">
        <f t="shared" si="3"/>
        <v>44562.384144331787</v>
      </c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spans="1:26" ht="15.75" customHeight="1" x14ac:dyDescent="0.2">
      <c r="A262" s="63"/>
      <c r="B262" s="79">
        <v>251</v>
      </c>
      <c r="C262" s="80">
        <f t="shared" si="4"/>
        <v>44562.384144331787</v>
      </c>
      <c r="D262" s="80">
        <f t="shared" si="0"/>
        <v>516.68799122577263</v>
      </c>
      <c r="E262" s="80">
        <f t="shared" si="1"/>
        <v>312.44373056425218</v>
      </c>
      <c r="F262" s="80">
        <f t="shared" si="2"/>
        <v>204.24426066152046</v>
      </c>
      <c r="G262" s="80">
        <f t="shared" si="3"/>
        <v>44249.940413767537</v>
      </c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spans="1:26" ht="15.75" customHeight="1" x14ac:dyDescent="0.2">
      <c r="A263" s="63"/>
      <c r="B263" s="79">
        <v>252</v>
      </c>
      <c r="C263" s="80">
        <f t="shared" si="4"/>
        <v>44249.940413767537</v>
      </c>
      <c r="D263" s="80">
        <f t="shared" si="0"/>
        <v>516.68799122577263</v>
      </c>
      <c r="E263" s="80">
        <f t="shared" si="1"/>
        <v>313.87576432933838</v>
      </c>
      <c r="F263" s="80">
        <f t="shared" si="2"/>
        <v>202.81222689643431</v>
      </c>
      <c r="G263" s="80">
        <f t="shared" si="3"/>
        <v>43936.064649438202</v>
      </c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spans="1:26" ht="15.75" customHeight="1" x14ac:dyDescent="0.2">
      <c r="A264" s="63"/>
      <c r="B264" s="81">
        <v>253</v>
      </c>
      <c r="C264" s="82">
        <f t="shared" si="4"/>
        <v>43936.064649438202</v>
      </c>
      <c r="D264" s="82">
        <f t="shared" si="0"/>
        <v>516.68799122577263</v>
      </c>
      <c r="E264" s="82">
        <f t="shared" si="1"/>
        <v>315.31436158251444</v>
      </c>
      <c r="F264" s="82">
        <f t="shared" si="2"/>
        <v>201.37362964325817</v>
      </c>
      <c r="G264" s="82">
        <f t="shared" si="3"/>
        <v>43620.750287855684</v>
      </c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spans="1:26" ht="15.75" customHeight="1" x14ac:dyDescent="0.2">
      <c r="A265" s="63"/>
      <c r="B265" s="81">
        <v>254</v>
      </c>
      <c r="C265" s="82">
        <f t="shared" si="4"/>
        <v>43620.750287855684</v>
      </c>
      <c r="D265" s="82">
        <f t="shared" si="0"/>
        <v>516.68799122577263</v>
      </c>
      <c r="E265" s="82">
        <f t="shared" si="1"/>
        <v>316.75955240643435</v>
      </c>
      <c r="F265" s="82">
        <f t="shared" si="2"/>
        <v>199.92843881933828</v>
      </c>
      <c r="G265" s="82">
        <f t="shared" si="3"/>
        <v>43303.990735449253</v>
      </c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spans="1:26" ht="15.75" customHeight="1" x14ac:dyDescent="0.2">
      <c r="A266" s="63"/>
      <c r="B266" s="81">
        <v>255</v>
      </c>
      <c r="C266" s="82">
        <f t="shared" si="4"/>
        <v>43303.990735449253</v>
      </c>
      <c r="D266" s="82">
        <f t="shared" si="0"/>
        <v>516.68799122577263</v>
      </c>
      <c r="E266" s="82">
        <f t="shared" si="1"/>
        <v>318.21136702163045</v>
      </c>
      <c r="F266" s="82">
        <f t="shared" si="2"/>
        <v>198.47662420414215</v>
      </c>
      <c r="G266" s="82">
        <f t="shared" si="3"/>
        <v>42985.779368427626</v>
      </c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spans="1:26" ht="15.75" customHeight="1" x14ac:dyDescent="0.2">
      <c r="A267" s="63"/>
      <c r="B267" s="81">
        <v>256</v>
      </c>
      <c r="C267" s="82">
        <f t="shared" si="4"/>
        <v>42985.779368427626</v>
      </c>
      <c r="D267" s="82">
        <f t="shared" ref="D267:D371" si="5">PMT($D$3,$C$6*$C$7,-$C$4,0,0)</f>
        <v>516.68799122577263</v>
      </c>
      <c r="E267" s="82">
        <f t="shared" ref="E267:E371" si="6">PPMT($D$3,B267,$C$6*$C$7,-$C$4,0,0)</f>
        <v>319.66983578714627</v>
      </c>
      <c r="F267" s="82">
        <f t="shared" ref="F267:F371" si="7">IPMT($D$3,B267,$D$6,-$C$4,0,0)</f>
        <v>197.01815543862637</v>
      </c>
      <c r="G267" s="82">
        <f t="shared" ref="G267:G371" si="8">C267-E267</f>
        <v>42666.109532640483</v>
      </c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spans="1:26" ht="15.75" customHeight="1" x14ac:dyDescent="0.2">
      <c r="A268" s="63"/>
      <c r="B268" s="81">
        <v>257</v>
      </c>
      <c r="C268" s="82">
        <f t="shared" ref="C268:C371" si="9">G267</f>
        <v>42666.109532640483</v>
      </c>
      <c r="D268" s="82">
        <f t="shared" si="5"/>
        <v>516.68799122577263</v>
      </c>
      <c r="E268" s="82">
        <f t="shared" si="6"/>
        <v>321.1349892011707</v>
      </c>
      <c r="F268" s="82">
        <f t="shared" si="7"/>
        <v>195.55300202460191</v>
      </c>
      <c r="G268" s="82">
        <f t="shared" si="8"/>
        <v>42344.974543439312</v>
      </c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spans="1:26" ht="15.75" customHeight="1" x14ac:dyDescent="0.2">
      <c r="A269" s="63"/>
      <c r="B269" s="81">
        <v>258</v>
      </c>
      <c r="C269" s="82">
        <f t="shared" si="9"/>
        <v>42344.974543439312</v>
      </c>
      <c r="D269" s="82">
        <f t="shared" si="5"/>
        <v>516.68799122577263</v>
      </c>
      <c r="E269" s="82">
        <f t="shared" si="6"/>
        <v>322.60685790167605</v>
      </c>
      <c r="F269" s="82">
        <f t="shared" si="7"/>
        <v>194.08113332409656</v>
      </c>
      <c r="G269" s="82">
        <f t="shared" si="8"/>
        <v>42022.367685537632</v>
      </c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spans="1:26" ht="15.75" customHeight="1" x14ac:dyDescent="0.2">
      <c r="A270" s="63"/>
      <c r="B270" s="81">
        <v>259</v>
      </c>
      <c r="C270" s="82">
        <f t="shared" si="9"/>
        <v>42022.367685537632</v>
      </c>
      <c r="D270" s="82">
        <f t="shared" si="5"/>
        <v>516.68799122577263</v>
      </c>
      <c r="E270" s="82">
        <f t="shared" si="6"/>
        <v>324.0854726670587</v>
      </c>
      <c r="F270" s="82">
        <f t="shared" si="7"/>
        <v>192.60251855871391</v>
      </c>
      <c r="G270" s="82">
        <f t="shared" si="8"/>
        <v>41698.282212870574</v>
      </c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spans="1:26" ht="15.75" customHeight="1" x14ac:dyDescent="0.2">
      <c r="A271" s="63"/>
      <c r="B271" s="81">
        <v>260</v>
      </c>
      <c r="C271" s="82">
        <f t="shared" si="9"/>
        <v>41698.282212870574</v>
      </c>
      <c r="D271" s="82">
        <f t="shared" si="5"/>
        <v>516.68799122577263</v>
      </c>
      <c r="E271" s="82">
        <f t="shared" si="6"/>
        <v>325.57086441678274</v>
      </c>
      <c r="F271" s="82">
        <f t="shared" si="7"/>
        <v>191.11712680898987</v>
      </c>
      <c r="G271" s="82">
        <f t="shared" si="8"/>
        <v>41372.711348453791</v>
      </c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spans="1:26" ht="15.75" customHeight="1" x14ac:dyDescent="0.2">
      <c r="A272" s="63"/>
      <c r="B272" s="81">
        <v>261</v>
      </c>
      <c r="C272" s="82">
        <f t="shared" si="9"/>
        <v>41372.711348453791</v>
      </c>
      <c r="D272" s="82">
        <f t="shared" si="5"/>
        <v>516.68799122577263</v>
      </c>
      <c r="E272" s="82">
        <f t="shared" si="6"/>
        <v>327.06306421202629</v>
      </c>
      <c r="F272" s="82">
        <f t="shared" si="7"/>
        <v>189.62492701374623</v>
      </c>
      <c r="G272" s="82">
        <f t="shared" si="8"/>
        <v>41045.648284241768</v>
      </c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spans="1:26" ht="15.75" customHeight="1" x14ac:dyDescent="0.2">
      <c r="A273" s="63"/>
      <c r="B273" s="81">
        <v>262</v>
      </c>
      <c r="C273" s="82">
        <f t="shared" si="9"/>
        <v>41045.648284241768</v>
      </c>
      <c r="D273" s="82">
        <f t="shared" si="5"/>
        <v>516.68799122577263</v>
      </c>
      <c r="E273" s="82">
        <f t="shared" si="6"/>
        <v>328.56210325633145</v>
      </c>
      <c r="F273" s="82">
        <f t="shared" si="7"/>
        <v>188.12588796944118</v>
      </c>
      <c r="G273" s="82">
        <f t="shared" si="8"/>
        <v>40717.08618098544</v>
      </c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spans="1:26" ht="15.75" customHeight="1" x14ac:dyDescent="0.2">
      <c r="A274" s="63"/>
      <c r="B274" s="81">
        <v>263</v>
      </c>
      <c r="C274" s="82">
        <f t="shared" si="9"/>
        <v>40717.08618098544</v>
      </c>
      <c r="D274" s="82">
        <f t="shared" si="5"/>
        <v>516.68799122577263</v>
      </c>
      <c r="E274" s="82">
        <f t="shared" si="6"/>
        <v>330.06801289625633</v>
      </c>
      <c r="F274" s="82">
        <f t="shared" si="7"/>
        <v>186.61997832951627</v>
      </c>
      <c r="G274" s="82">
        <f t="shared" si="8"/>
        <v>40387.018168089184</v>
      </c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spans="1:26" ht="15.75" customHeight="1" x14ac:dyDescent="0.2">
      <c r="A275" s="63"/>
      <c r="B275" s="81">
        <v>264</v>
      </c>
      <c r="C275" s="82">
        <f t="shared" si="9"/>
        <v>40387.018168089184</v>
      </c>
      <c r="D275" s="82">
        <f t="shared" si="5"/>
        <v>516.68799122577263</v>
      </c>
      <c r="E275" s="82">
        <f t="shared" si="6"/>
        <v>331.58082462203083</v>
      </c>
      <c r="F275" s="82">
        <f t="shared" si="7"/>
        <v>185.10716660374175</v>
      </c>
      <c r="G275" s="82">
        <f t="shared" si="8"/>
        <v>40055.437343467151</v>
      </c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spans="1:26" ht="15.75" customHeight="1" x14ac:dyDescent="0.2">
      <c r="A276" s="63"/>
      <c r="B276" s="83">
        <v>265</v>
      </c>
      <c r="C276" s="84">
        <f t="shared" si="9"/>
        <v>40055.437343467151</v>
      </c>
      <c r="D276" s="84">
        <f t="shared" si="5"/>
        <v>516.68799122577263</v>
      </c>
      <c r="E276" s="84">
        <f t="shared" si="6"/>
        <v>333.10057006821512</v>
      </c>
      <c r="F276" s="84">
        <f t="shared" si="7"/>
        <v>183.58742115755749</v>
      </c>
      <c r="G276" s="84">
        <f t="shared" si="8"/>
        <v>39722.336773398936</v>
      </c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spans="1:26" ht="15.75" customHeight="1" x14ac:dyDescent="0.2">
      <c r="A277" s="63"/>
      <c r="B277" s="83">
        <v>266</v>
      </c>
      <c r="C277" s="84">
        <f t="shared" si="9"/>
        <v>39722.336773398936</v>
      </c>
      <c r="D277" s="84">
        <f t="shared" si="5"/>
        <v>516.68799122577263</v>
      </c>
      <c r="E277" s="84">
        <f t="shared" si="6"/>
        <v>334.62728101436113</v>
      </c>
      <c r="F277" s="84">
        <f t="shared" si="7"/>
        <v>182.0607102114115</v>
      </c>
      <c r="G277" s="84">
        <f t="shared" si="8"/>
        <v>39387.709492384573</v>
      </c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spans="1:26" ht="15.75" customHeight="1" x14ac:dyDescent="0.2">
      <c r="A278" s="63"/>
      <c r="B278" s="83">
        <v>267</v>
      </c>
      <c r="C278" s="84">
        <f t="shared" si="9"/>
        <v>39387.709492384573</v>
      </c>
      <c r="D278" s="84">
        <f t="shared" si="5"/>
        <v>516.68799122577263</v>
      </c>
      <c r="E278" s="84">
        <f t="shared" si="6"/>
        <v>336.160989385677</v>
      </c>
      <c r="F278" s="84">
        <f t="shared" si="7"/>
        <v>180.52700184009569</v>
      </c>
      <c r="G278" s="84">
        <f t="shared" si="8"/>
        <v>39051.548502998892</v>
      </c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spans="1:26" ht="15.75" customHeight="1" x14ac:dyDescent="0.2">
      <c r="A279" s="63"/>
      <c r="B279" s="83">
        <v>268</v>
      </c>
      <c r="C279" s="84">
        <f t="shared" si="9"/>
        <v>39051.548502998892</v>
      </c>
      <c r="D279" s="84">
        <f t="shared" si="5"/>
        <v>516.68799122577263</v>
      </c>
      <c r="E279" s="84">
        <f t="shared" si="6"/>
        <v>337.70172725369463</v>
      </c>
      <c r="F279" s="84">
        <f t="shared" si="7"/>
        <v>178.98626397207798</v>
      </c>
      <c r="G279" s="84">
        <f t="shared" si="8"/>
        <v>38713.846775745194</v>
      </c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spans="1:26" ht="15.75" customHeight="1" x14ac:dyDescent="0.2">
      <c r="A280" s="63"/>
      <c r="B280" s="83">
        <v>269</v>
      </c>
      <c r="C280" s="84">
        <f t="shared" si="9"/>
        <v>38713.846775745194</v>
      </c>
      <c r="D280" s="84">
        <f t="shared" si="5"/>
        <v>516.68799122577263</v>
      </c>
      <c r="E280" s="84">
        <f t="shared" si="6"/>
        <v>339.24952683694073</v>
      </c>
      <c r="F280" s="84">
        <f t="shared" si="7"/>
        <v>177.43846438883187</v>
      </c>
      <c r="G280" s="84">
        <f t="shared" si="8"/>
        <v>38374.597248908256</v>
      </c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spans="1:26" ht="15.75" customHeight="1" x14ac:dyDescent="0.2">
      <c r="A281" s="63"/>
      <c r="B281" s="83">
        <v>270</v>
      </c>
      <c r="C281" s="84">
        <f t="shared" si="9"/>
        <v>38374.597248908256</v>
      </c>
      <c r="D281" s="84">
        <f t="shared" si="5"/>
        <v>516.68799122577263</v>
      </c>
      <c r="E281" s="84">
        <f t="shared" si="6"/>
        <v>340.80442050161008</v>
      </c>
      <c r="F281" s="84">
        <f t="shared" si="7"/>
        <v>175.88357072416258</v>
      </c>
      <c r="G281" s="84">
        <f t="shared" si="8"/>
        <v>38033.792828406644</v>
      </c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spans="1:26" ht="15.75" customHeight="1" x14ac:dyDescent="0.2">
      <c r="A282" s="63"/>
      <c r="B282" s="83">
        <v>271</v>
      </c>
      <c r="C282" s="84">
        <f t="shared" si="9"/>
        <v>38033.792828406644</v>
      </c>
      <c r="D282" s="84">
        <f t="shared" si="5"/>
        <v>516.68799122577263</v>
      </c>
      <c r="E282" s="84">
        <f t="shared" si="6"/>
        <v>342.36644076224241</v>
      </c>
      <c r="F282" s="84">
        <f t="shared" si="7"/>
        <v>174.32155046353017</v>
      </c>
      <c r="G282" s="84">
        <f t="shared" si="8"/>
        <v>37691.426387644402</v>
      </c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spans="1:26" ht="15.75" customHeight="1" x14ac:dyDescent="0.2">
      <c r="A283" s="63"/>
      <c r="B283" s="83">
        <v>272</v>
      </c>
      <c r="C283" s="84">
        <f t="shared" si="9"/>
        <v>37691.426387644402</v>
      </c>
      <c r="D283" s="84">
        <f t="shared" si="5"/>
        <v>516.68799122577263</v>
      </c>
      <c r="E283" s="84">
        <f t="shared" si="6"/>
        <v>343.93562028240268</v>
      </c>
      <c r="F283" s="84">
        <f t="shared" si="7"/>
        <v>172.7523709433699</v>
      </c>
      <c r="G283" s="84">
        <f t="shared" si="8"/>
        <v>37347.490767361996</v>
      </c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spans="1:26" ht="15.75" customHeight="1" x14ac:dyDescent="0.2">
      <c r="A284" s="63"/>
      <c r="B284" s="83">
        <v>273</v>
      </c>
      <c r="C284" s="84">
        <f t="shared" si="9"/>
        <v>37347.490767361996</v>
      </c>
      <c r="D284" s="84">
        <f t="shared" si="5"/>
        <v>516.68799122577263</v>
      </c>
      <c r="E284" s="84">
        <f t="shared" si="6"/>
        <v>345.51199187536378</v>
      </c>
      <c r="F284" s="84">
        <f t="shared" si="7"/>
        <v>171.17599935040889</v>
      </c>
      <c r="G284" s="84">
        <f t="shared" si="8"/>
        <v>37001.978775486634</v>
      </c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spans="1:26" ht="15.75" customHeight="1" x14ac:dyDescent="0.2">
      <c r="A285" s="63"/>
      <c r="B285" s="83">
        <v>274</v>
      </c>
      <c r="C285" s="84">
        <f t="shared" si="9"/>
        <v>37001.978775486634</v>
      </c>
      <c r="D285" s="84">
        <f t="shared" si="5"/>
        <v>516.68799122577263</v>
      </c>
      <c r="E285" s="84">
        <f t="shared" si="6"/>
        <v>347.09558850479249</v>
      </c>
      <c r="F285" s="84">
        <f t="shared" si="7"/>
        <v>169.59240272098015</v>
      </c>
      <c r="G285" s="84">
        <f t="shared" si="8"/>
        <v>36654.883186981839</v>
      </c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spans="1:26" ht="15.75" customHeight="1" x14ac:dyDescent="0.2">
      <c r="A286" s="63"/>
      <c r="B286" s="83">
        <v>275</v>
      </c>
      <c r="C286" s="84">
        <f t="shared" si="9"/>
        <v>36654.883186981839</v>
      </c>
      <c r="D286" s="84">
        <f t="shared" si="5"/>
        <v>516.68799122577263</v>
      </c>
      <c r="E286" s="84">
        <f t="shared" si="6"/>
        <v>348.68644328543945</v>
      </c>
      <c r="F286" s="84">
        <f t="shared" si="7"/>
        <v>168.00154794033315</v>
      </c>
      <c r="G286" s="84">
        <f t="shared" si="8"/>
        <v>36306.196743696397</v>
      </c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spans="1:26" ht="15.75" customHeight="1" x14ac:dyDescent="0.2">
      <c r="A287" s="63"/>
      <c r="B287" s="83">
        <v>276</v>
      </c>
      <c r="C287" s="84">
        <f t="shared" si="9"/>
        <v>36306.196743696397</v>
      </c>
      <c r="D287" s="84">
        <f t="shared" si="5"/>
        <v>516.68799122577263</v>
      </c>
      <c r="E287" s="84">
        <f t="shared" si="6"/>
        <v>350.28458948383104</v>
      </c>
      <c r="F287" s="84">
        <f t="shared" si="7"/>
        <v>166.40340174194159</v>
      </c>
      <c r="G287" s="84">
        <f t="shared" si="8"/>
        <v>35955.912154212565</v>
      </c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spans="1:26" ht="15.75" customHeight="1" x14ac:dyDescent="0.2">
      <c r="A288" s="63"/>
      <c r="B288" s="85">
        <v>277</v>
      </c>
      <c r="C288" s="86">
        <f t="shared" si="9"/>
        <v>35955.912154212565</v>
      </c>
      <c r="D288" s="86">
        <f t="shared" si="5"/>
        <v>516.68799122577263</v>
      </c>
      <c r="E288" s="86">
        <f t="shared" si="6"/>
        <v>351.89006051896524</v>
      </c>
      <c r="F288" s="86">
        <f t="shared" si="7"/>
        <v>164.79793070680736</v>
      </c>
      <c r="G288" s="86">
        <f t="shared" si="8"/>
        <v>35604.022093693602</v>
      </c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spans="1:26" ht="15.75" customHeight="1" x14ac:dyDescent="0.2">
      <c r="A289" s="63"/>
      <c r="B289" s="85">
        <v>278</v>
      </c>
      <c r="C289" s="86">
        <f t="shared" si="9"/>
        <v>35604.022093693602</v>
      </c>
      <c r="D289" s="86">
        <f t="shared" si="5"/>
        <v>516.68799122577263</v>
      </c>
      <c r="E289" s="86">
        <f t="shared" si="6"/>
        <v>353.50288996301049</v>
      </c>
      <c r="F289" s="86">
        <f t="shared" si="7"/>
        <v>163.18510126276212</v>
      </c>
      <c r="G289" s="86">
        <f t="shared" si="8"/>
        <v>35250.51920373059</v>
      </c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spans="1:26" ht="15.75" customHeight="1" x14ac:dyDescent="0.2">
      <c r="A290" s="63"/>
      <c r="B290" s="85">
        <v>279</v>
      </c>
      <c r="C290" s="86">
        <f t="shared" si="9"/>
        <v>35250.51920373059</v>
      </c>
      <c r="D290" s="86">
        <f t="shared" si="5"/>
        <v>516.68799122577263</v>
      </c>
      <c r="E290" s="86">
        <f t="shared" si="6"/>
        <v>355.12311154200762</v>
      </c>
      <c r="F290" s="86">
        <f t="shared" si="7"/>
        <v>161.56487968376496</v>
      </c>
      <c r="G290" s="86">
        <f t="shared" si="8"/>
        <v>34895.396092188581</v>
      </c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spans="1:26" ht="15.75" customHeight="1" x14ac:dyDescent="0.2">
      <c r="A291" s="63"/>
      <c r="B291" s="85">
        <v>280</v>
      </c>
      <c r="C291" s="86">
        <f t="shared" si="9"/>
        <v>34895.396092188581</v>
      </c>
      <c r="D291" s="86">
        <f t="shared" si="5"/>
        <v>516.68799122577263</v>
      </c>
      <c r="E291" s="86">
        <f t="shared" si="6"/>
        <v>356.7507591365752</v>
      </c>
      <c r="F291" s="86">
        <f t="shared" si="7"/>
        <v>159.93723208919744</v>
      </c>
      <c r="G291" s="86">
        <f t="shared" si="8"/>
        <v>34538.645333052009</v>
      </c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spans="1:26" ht="15.75" customHeight="1" x14ac:dyDescent="0.2">
      <c r="A292" s="63"/>
      <c r="B292" s="85">
        <v>281</v>
      </c>
      <c r="C292" s="86">
        <f t="shared" si="9"/>
        <v>34538.645333052009</v>
      </c>
      <c r="D292" s="86">
        <f t="shared" si="5"/>
        <v>516.68799122577263</v>
      </c>
      <c r="E292" s="86">
        <f t="shared" si="6"/>
        <v>358.38586678261782</v>
      </c>
      <c r="F292" s="86">
        <f t="shared" si="7"/>
        <v>158.30212444315481</v>
      </c>
      <c r="G292" s="86">
        <f t="shared" si="8"/>
        <v>34180.259466269388</v>
      </c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spans="1:26" ht="15.75" customHeight="1" x14ac:dyDescent="0.2">
      <c r="A293" s="63"/>
      <c r="B293" s="85">
        <v>282</v>
      </c>
      <c r="C293" s="86">
        <f t="shared" si="9"/>
        <v>34180.259466269388</v>
      </c>
      <c r="D293" s="86">
        <f t="shared" si="5"/>
        <v>516.68799122577263</v>
      </c>
      <c r="E293" s="86">
        <f t="shared" si="6"/>
        <v>360.02846867203817</v>
      </c>
      <c r="F293" s="86">
        <f t="shared" si="7"/>
        <v>156.65952255373446</v>
      </c>
      <c r="G293" s="86">
        <f t="shared" si="8"/>
        <v>33820.230997597348</v>
      </c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spans="1:26" ht="15.75" customHeight="1" x14ac:dyDescent="0.2">
      <c r="A294" s="63"/>
      <c r="B294" s="85">
        <v>283</v>
      </c>
      <c r="C294" s="86">
        <f t="shared" si="9"/>
        <v>33820.230997597348</v>
      </c>
      <c r="D294" s="86">
        <f t="shared" si="5"/>
        <v>516.68799122577263</v>
      </c>
      <c r="E294" s="86">
        <f t="shared" si="6"/>
        <v>361.67859915345173</v>
      </c>
      <c r="F294" s="86">
        <f t="shared" si="7"/>
        <v>155.00939207232094</v>
      </c>
      <c r="G294" s="86">
        <f t="shared" si="8"/>
        <v>33458.552398443899</v>
      </c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spans="1:26" ht="15.75" customHeight="1" x14ac:dyDescent="0.2">
      <c r="A295" s="63"/>
      <c r="B295" s="85">
        <v>284</v>
      </c>
      <c r="C295" s="86">
        <f t="shared" si="9"/>
        <v>33458.552398443899</v>
      </c>
      <c r="D295" s="86">
        <f t="shared" si="5"/>
        <v>516.68799122577263</v>
      </c>
      <c r="E295" s="86">
        <f t="shared" si="6"/>
        <v>363.33629273290501</v>
      </c>
      <c r="F295" s="86">
        <f t="shared" si="7"/>
        <v>153.35169849286763</v>
      </c>
      <c r="G295" s="86">
        <f t="shared" si="8"/>
        <v>33095.216105710992</v>
      </c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spans="1:26" ht="15.75" customHeight="1" x14ac:dyDescent="0.2">
      <c r="A296" s="63"/>
      <c r="B296" s="85">
        <v>285</v>
      </c>
      <c r="C296" s="86">
        <f t="shared" si="9"/>
        <v>33095.216105710992</v>
      </c>
      <c r="D296" s="86">
        <f t="shared" si="5"/>
        <v>516.68799122577263</v>
      </c>
      <c r="E296" s="86">
        <f t="shared" si="6"/>
        <v>365.00158407459742</v>
      </c>
      <c r="F296" s="86">
        <f t="shared" si="7"/>
        <v>151.68640715117513</v>
      </c>
      <c r="G296" s="86">
        <f t="shared" si="8"/>
        <v>32730.214521636393</v>
      </c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spans="1:26" ht="15.75" customHeight="1" x14ac:dyDescent="0.2">
      <c r="A297" s="63"/>
      <c r="B297" s="85">
        <v>286</v>
      </c>
      <c r="C297" s="86">
        <f t="shared" si="9"/>
        <v>32730.214521636393</v>
      </c>
      <c r="D297" s="86">
        <f t="shared" si="5"/>
        <v>516.68799122577263</v>
      </c>
      <c r="E297" s="86">
        <f t="shared" si="6"/>
        <v>366.67450800160606</v>
      </c>
      <c r="F297" s="86">
        <f t="shared" si="7"/>
        <v>150.01348322416658</v>
      </c>
      <c r="G297" s="86">
        <f t="shared" si="8"/>
        <v>32363.540013634789</v>
      </c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spans="1:26" ht="15.75" customHeight="1" x14ac:dyDescent="0.2">
      <c r="A298" s="63"/>
      <c r="B298" s="85">
        <v>287</v>
      </c>
      <c r="C298" s="86">
        <f t="shared" si="9"/>
        <v>32363.540013634789</v>
      </c>
      <c r="D298" s="86">
        <f t="shared" si="5"/>
        <v>516.68799122577263</v>
      </c>
      <c r="E298" s="86">
        <f t="shared" si="6"/>
        <v>368.35509949661338</v>
      </c>
      <c r="F298" s="86">
        <f t="shared" si="7"/>
        <v>148.33289172915923</v>
      </c>
      <c r="G298" s="86">
        <f t="shared" si="8"/>
        <v>31995.184914138175</v>
      </c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spans="1:26" ht="15.75" customHeight="1" x14ac:dyDescent="0.2">
      <c r="A299" s="63"/>
      <c r="B299" s="85">
        <v>288</v>
      </c>
      <c r="C299" s="86">
        <f t="shared" si="9"/>
        <v>31995.184914138175</v>
      </c>
      <c r="D299" s="86">
        <f t="shared" si="5"/>
        <v>516.68799122577263</v>
      </c>
      <c r="E299" s="86">
        <f t="shared" si="6"/>
        <v>370.04339370263955</v>
      </c>
      <c r="F299" s="86">
        <f t="shared" si="7"/>
        <v>146.64459752313309</v>
      </c>
      <c r="G299" s="86">
        <f t="shared" si="8"/>
        <v>31625.141520435536</v>
      </c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spans="1:26" ht="15.75" customHeight="1" x14ac:dyDescent="0.2">
      <c r="A300" s="63"/>
      <c r="B300" s="88">
        <v>289</v>
      </c>
      <c r="C300" s="89">
        <f t="shared" si="9"/>
        <v>31625.141520435536</v>
      </c>
      <c r="D300" s="89">
        <f t="shared" si="5"/>
        <v>516.68799122577263</v>
      </c>
      <c r="E300" s="89">
        <f t="shared" si="6"/>
        <v>371.73942592377665</v>
      </c>
      <c r="F300" s="89">
        <f t="shared" si="7"/>
        <v>144.94856530199598</v>
      </c>
      <c r="G300" s="89">
        <f t="shared" si="8"/>
        <v>31253.402094511759</v>
      </c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spans="1:26" ht="15.75" customHeight="1" x14ac:dyDescent="0.2">
      <c r="A301" s="63"/>
      <c r="B301" s="88">
        <v>290</v>
      </c>
      <c r="C301" s="89">
        <f t="shared" si="9"/>
        <v>31253.402094511759</v>
      </c>
      <c r="D301" s="89">
        <f t="shared" si="5"/>
        <v>516.68799122577263</v>
      </c>
      <c r="E301" s="89">
        <f t="shared" si="6"/>
        <v>373.4432316259273</v>
      </c>
      <c r="F301" s="89">
        <f t="shared" si="7"/>
        <v>143.24475959984534</v>
      </c>
      <c r="G301" s="89">
        <f t="shared" si="8"/>
        <v>30879.958862885833</v>
      </c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spans="1:26" ht="15.75" customHeight="1" x14ac:dyDescent="0.2">
      <c r="A302" s="63"/>
      <c r="B302" s="88">
        <v>291</v>
      </c>
      <c r="C302" s="89">
        <f t="shared" si="9"/>
        <v>30879.958862885833</v>
      </c>
      <c r="D302" s="89">
        <f t="shared" si="5"/>
        <v>516.68799122577263</v>
      </c>
      <c r="E302" s="89">
        <f t="shared" si="6"/>
        <v>375.1548464375461</v>
      </c>
      <c r="F302" s="89">
        <f t="shared" si="7"/>
        <v>141.53314478822648</v>
      </c>
      <c r="G302" s="89">
        <f t="shared" si="8"/>
        <v>30504.804016448288</v>
      </c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spans="1:26" ht="15.75" customHeight="1" x14ac:dyDescent="0.2">
      <c r="A303" s="63"/>
      <c r="B303" s="88">
        <v>292</v>
      </c>
      <c r="C303" s="89">
        <f t="shared" si="9"/>
        <v>30504.804016448288</v>
      </c>
      <c r="D303" s="89">
        <f t="shared" si="5"/>
        <v>516.68799122577263</v>
      </c>
      <c r="E303" s="89">
        <f t="shared" si="6"/>
        <v>376.87430615038488</v>
      </c>
      <c r="F303" s="89">
        <f t="shared" si="7"/>
        <v>139.81368507538772</v>
      </c>
      <c r="G303" s="89">
        <f t="shared" si="8"/>
        <v>30127.929710297904</v>
      </c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spans="1:26" ht="15.75" customHeight="1" x14ac:dyDescent="0.2">
      <c r="A304" s="63"/>
      <c r="B304" s="88">
        <v>293</v>
      </c>
      <c r="C304" s="89">
        <f t="shared" si="9"/>
        <v>30127.929710297904</v>
      </c>
      <c r="D304" s="89">
        <f t="shared" si="5"/>
        <v>516.68799122577263</v>
      </c>
      <c r="E304" s="89">
        <f t="shared" si="6"/>
        <v>378.60164672024081</v>
      </c>
      <c r="F304" s="89">
        <f t="shared" si="7"/>
        <v>138.0863445055318</v>
      </c>
      <c r="G304" s="89">
        <f t="shared" si="8"/>
        <v>29749.328063577661</v>
      </c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spans="1:26" ht="15.75" customHeight="1" x14ac:dyDescent="0.2">
      <c r="A305" s="63"/>
      <c r="B305" s="88">
        <v>294</v>
      </c>
      <c r="C305" s="89">
        <f t="shared" si="9"/>
        <v>29749.328063577661</v>
      </c>
      <c r="D305" s="89">
        <f t="shared" si="5"/>
        <v>516.68799122577263</v>
      </c>
      <c r="E305" s="89">
        <f t="shared" si="6"/>
        <v>380.33690426770863</v>
      </c>
      <c r="F305" s="89">
        <f t="shared" si="7"/>
        <v>136.35108695806406</v>
      </c>
      <c r="G305" s="89">
        <f t="shared" si="8"/>
        <v>29368.991159309953</v>
      </c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spans="1:26" ht="15.75" customHeight="1" x14ac:dyDescent="0.2">
      <c r="A306" s="63"/>
      <c r="B306" s="88">
        <v>295</v>
      </c>
      <c r="C306" s="89">
        <f t="shared" si="9"/>
        <v>29368.991159309953</v>
      </c>
      <c r="D306" s="89">
        <f t="shared" si="5"/>
        <v>516.68799122577263</v>
      </c>
      <c r="E306" s="89">
        <f t="shared" si="6"/>
        <v>382.08011507893553</v>
      </c>
      <c r="F306" s="89">
        <f t="shared" si="7"/>
        <v>134.60787614683704</v>
      </c>
      <c r="G306" s="89">
        <f t="shared" si="8"/>
        <v>28986.911044231019</v>
      </c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spans="1:26" ht="15.75" customHeight="1" x14ac:dyDescent="0.2">
      <c r="A307" s="63"/>
      <c r="B307" s="88">
        <v>296</v>
      </c>
      <c r="C307" s="89">
        <f t="shared" si="9"/>
        <v>28986.911044231019</v>
      </c>
      <c r="D307" s="89">
        <f t="shared" si="5"/>
        <v>516.68799122577263</v>
      </c>
      <c r="E307" s="89">
        <f t="shared" si="6"/>
        <v>383.83131560638071</v>
      </c>
      <c r="F307" s="89">
        <f t="shared" si="7"/>
        <v>132.85667561939192</v>
      </c>
      <c r="G307" s="89">
        <f t="shared" si="8"/>
        <v>28603.079728624638</v>
      </c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spans="1:26" ht="15.75" customHeight="1" x14ac:dyDescent="0.2">
      <c r="A308" s="63"/>
      <c r="B308" s="88">
        <v>297</v>
      </c>
      <c r="C308" s="89">
        <f t="shared" si="9"/>
        <v>28603.079728624638</v>
      </c>
      <c r="D308" s="89">
        <f t="shared" si="5"/>
        <v>516.68799122577263</v>
      </c>
      <c r="E308" s="89">
        <f t="shared" si="6"/>
        <v>385.59054246957658</v>
      </c>
      <c r="F308" s="89">
        <f t="shared" si="7"/>
        <v>131.097448756196</v>
      </c>
      <c r="G308" s="89">
        <f t="shared" si="8"/>
        <v>28217.48918615506</v>
      </c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spans="1:26" ht="15.75" customHeight="1" x14ac:dyDescent="0.2">
      <c r="A309" s="63"/>
      <c r="B309" s="88">
        <v>298</v>
      </c>
      <c r="C309" s="89">
        <f t="shared" si="9"/>
        <v>28217.48918615506</v>
      </c>
      <c r="D309" s="89">
        <f t="shared" si="5"/>
        <v>516.68799122577263</v>
      </c>
      <c r="E309" s="89">
        <f t="shared" si="6"/>
        <v>387.35783245589545</v>
      </c>
      <c r="F309" s="89">
        <f t="shared" si="7"/>
        <v>129.33015876987713</v>
      </c>
      <c r="G309" s="89">
        <f t="shared" si="8"/>
        <v>27830.131353699166</v>
      </c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spans="1:26" ht="15.75" customHeight="1" x14ac:dyDescent="0.2">
      <c r="A310" s="63"/>
      <c r="B310" s="88">
        <v>299</v>
      </c>
      <c r="C310" s="89">
        <f t="shared" si="9"/>
        <v>27830.131353699166</v>
      </c>
      <c r="D310" s="89">
        <f t="shared" si="5"/>
        <v>516.68799122577263</v>
      </c>
      <c r="E310" s="89">
        <f t="shared" si="6"/>
        <v>389.13322252131837</v>
      </c>
      <c r="F310" s="89">
        <f t="shared" si="7"/>
        <v>127.55476870445428</v>
      </c>
      <c r="G310" s="89">
        <f t="shared" si="8"/>
        <v>27440.998131177847</v>
      </c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spans="1:26" ht="15.75" customHeight="1" x14ac:dyDescent="0.2">
      <c r="A311" s="63"/>
      <c r="B311" s="88">
        <v>300</v>
      </c>
      <c r="C311" s="89">
        <f t="shared" si="9"/>
        <v>27440.998131177847</v>
      </c>
      <c r="D311" s="89">
        <f t="shared" si="5"/>
        <v>516.68799122577263</v>
      </c>
      <c r="E311" s="89">
        <f t="shared" si="6"/>
        <v>390.91674979120774</v>
      </c>
      <c r="F311" s="89">
        <f t="shared" si="7"/>
        <v>125.7712414345649</v>
      </c>
      <c r="G311" s="89">
        <f t="shared" si="8"/>
        <v>27050.081381386637</v>
      </c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spans="1:26" ht="15.75" customHeight="1" x14ac:dyDescent="0.2">
      <c r="A312" s="63"/>
      <c r="B312" s="90">
        <v>301</v>
      </c>
      <c r="C312" s="91">
        <f t="shared" si="9"/>
        <v>27050.081381386637</v>
      </c>
      <c r="D312" s="91">
        <f t="shared" si="5"/>
        <v>516.68799122577263</v>
      </c>
      <c r="E312" s="91">
        <f t="shared" si="6"/>
        <v>392.70845156108408</v>
      </c>
      <c r="F312" s="91">
        <f t="shared" si="7"/>
        <v>123.97953966468852</v>
      </c>
      <c r="G312" s="91">
        <f t="shared" si="8"/>
        <v>26657.372929825553</v>
      </c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spans="1:26" ht="15.75" customHeight="1" x14ac:dyDescent="0.2">
      <c r="A313" s="63"/>
      <c r="B313" s="90">
        <v>302</v>
      </c>
      <c r="C313" s="91">
        <f t="shared" si="9"/>
        <v>26657.372929825553</v>
      </c>
      <c r="D313" s="91">
        <f t="shared" si="5"/>
        <v>516.68799122577263</v>
      </c>
      <c r="E313" s="91">
        <f t="shared" si="6"/>
        <v>394.5083652974057</v>
      </c>
      <c r="F313" s="91">
        <f t="shared" si="7"/>
        <v>122.17962592836689</v>
      </c>
      <c r="G313" s="91">
        <f t="shared" si="8"/>
        <v>26262.864564528147</v>
      </c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spans="1:26" ht="15.75" customHeight="1" x14ac:dyDescent="0.2">
      <c r="A314" s="63"/>
      <c r="B314" s="90">
        <v>303</v>
      </c>
      <c r="C314" s="91">
        <f t="shared" si="9"/>
        <v>26262.864564528147</v>
      </c>
      <c r="D314" s="91">
        <f t="shared" si="5"/>
        <v>516.68799122577263</v>
      </c>
      <c r="E314" s="91">
        <f t="shared" si="6"/>
        <v>396.31652863835217</v>
      </c>
      <c r="F314" s="91">
        <f t="shared" si="7"/>
        <v>120.37146258742042</v>
      </c>
      <c r="G314" s="91">
        <f t="shared" si="8"/>
        <v>25866.548035889795</v>
      </c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spans="1:26" ht="15.75" customHeight="1" x14ac:dyDescent="0.2">
      <c r="A315" s="63"/>
      <c r="B315" s="90">
        <v>304</v>
      </c>
      <c r="C315" s="91">
        <f t="shared" si="9"/>
        <v>25866.548035889795</v>
      </c>
      <c r="D315" s="91">
        <f t="shared" si="5"/>
        <v>516.68799122577263</v>
      </c>
      <c r="E315" s="91">
        <f t="shared" si="6"/>
        <v>398.13297939461125</v>
      </c>
      <c r="F315" s="91">
        <f t="shared" si="7"/>
        <v>118.55501183116132</v>
      </c>
      <c r="G315" s="91">
        <f t="shared" si="8"/>
        <v>25468.415056495185</v>
      </c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spans="1:26" ht="15.75" customHeight="1" x14ac:dyDescent="0.2">
      <c r="A316" s="63"/>
      <c r="B316" s="90">
        <v>305</v>
      </c>
      <c r="C316" s="91">
        <f t="shared" si="9"/>
        <v>25468.415056495185</v>
      </c>
      <c r="D316" s="91">
        <f t="shared" si="5"/>
        <v>516.68799122577263</v>
      </c>
      <c r="E316" s="91">
        <f t="shared" si="6"/>
        <v>399.95775555016996</v>
      </c>
      <c r="F316" s="91">
        <f t="shared" si="7"/>
        <v>116.73023567560269</v>
      </c>
      <c r="G316" s="91">
        <f t="shared" si="8"/>
        <v>25068.457300945014</v>
      </c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spans="1:26" ht="15.75" customHeight="1" x14ac:dyDescent="0.2">
      <c r="A317" s="63"/>
      <c r="B317" s="90">
        <v>306</v>
      </c>
      <c r="C317" s="91">
        <f t="shared" si="9"/>
        <v>25068.457300945014</v>
      </c>
      <c r="D317" s="91">
        <f t="shared" si="5"/>
        <v>516.68799122577263</v>
      </c>
      <c r="E317" s="91">
        <f t="shared" si="6"/>
        <v>401.79089526310821</v>
      </c>
      <c r="F317" s="91">
        <f t="shared" si="7"/>
        <v>114.89709596266439</v>
      </c>
      <c r="G317" s="91">
        <f t="shared" si="8"/>
        <v>24666.666405681906</v>
      </c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spans="1:26" ht="15.75" customHeight="1" x14ac:dyDescent="0.2">
      <c r="A318" s="63"/>
      <c r="B318" s="90">
        <v>307</v>
      </c>
      <c r="C318" s="91">
        <f t="shared" si="9"/>
        <v>24666.666405681906</v>
      </c>
      <c r="D318" s="91">
        <f t="shared" si="5"/>
        <v>516.68799122577263</v>
      </c>
      <c r="E318" s="91">
        <f t="shared" si="6"/>
        <v>403.63243686639743</v>
      </c>
      <c r="F318" s="91">
        <f t="shared" si="7"/>
        <v>113.05555435937517</v>
      </c>
      <c r="G318" s="91">
        <f t="shared" si="8"/>
        <v>24263.033968815507</v>
      </c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spans="1:26" ht="15.75" customHeight="1" x14ac:dyDescent="0.2">
      <c r="A319" s="63"/>
      <c r="B319" s="90">
        <v>308</v>
      </c>
      <c r="C319" s="91">
        <f t="shared" si="9"/>
        <v>24263.033968815507</v>
      </c>
      <c r="D319" s="91">
        <f t="shared" si="5"/>
        <v>516.68799122577263</v>
      </c>
      <c r="E319" s="91">
        <f t="shared" si="6"/>
        <v>405.48241886870176</v>
      </c>
      <c r="F319" s="91">
        <f t="shared" si="7"/>
        <v>111.20557235707084</v>
      </c>
      <c r="G319" s="91">
        <f t="shared" si="8"/>
        <v>23857.551549946806</v>
      </c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spans="1:26" ht="15.75" customHeight="1" x14ac:dyDescent="0.2">
      <c r="A320" s="63"/>
      <c r="B320" s="90">
        <v>309</v>
      </c>
      <c r="C320" s="91">
        <f t="shared" si="9"/>
        <v>23857.551549946806</v>
      </c>
      <c r="D320" s="91">
        <f t="shared" si="5"/>
        <v>516.68799122577263</v>
      </c>
      <c r="E320" s="91">
        <f t="shared" si="6"/>
        <v>407.34087995518331</v>
      </c>
      <c r="F320" s="91">
        <f t="shared" si="7"/>
        <v>109.34711127058929</v>
      </c>
      <c r="G320" s="91">
        <f t="shared" si="8"/>
        <v>23450.210669991622</v>
      </c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spans="1:26" ht="15.75" customHeight="1" x14ac:dyDescent="0.2">
      <c r="A321" s="63"/>
      <c r="B321" s="90">
        <v>310</v>
      </c>
      <c r="C321" s="91">
        <f t="shared" si="9"/>
        <v>23450.210669991622</v>
      </c>
      <c r="D321" s="91">
        <f t="shared" si="5"/>
        <v>516.68799122577263</v>
      </c>
      <c r="E321" s="91">
        <f t="shared" si="6"/>
        <v>409.20785898831122</v>
      </c>
      <c r="F321" s="91">
        <f t="shared" si="7"/>
        <v>107.48013223746136</v>
      </c>
      <c r="G321" s="91">
        <f t="shared" si="8"/>
        <v>23041.002811003313</v>
      </c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spans="1:26" ht="15.75" customHeight="1" x14ac:dyDescent="0.2">
      <c r="A322" s="63"/>
      <c r="B322" s="90">
        <v>311</v>
      </c>
      <c r="C322" s="91">
        <f t="shared" si="9"/>
        <v>23041.002811003313</v>
      </c>
      <c r="D322" s="91">
        <f t="shared" si="5"/>
        <v>516.68799122577263</v>
      </c>
      <c r="E322" s="91">
        <f t="shared" si="6"/>
        <v>411.08339500867436</v>
      </c>
      <c r="F322" s="91">
        <f t="shared" si="7"/>
        <v>105.60459621709826</v>
      </c>
      <c r="G322" s="91">
        <f t="shared" si="8"/>
        <v>22629.919415994638</v>
      </c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spans="1:26" ht="15.75" customHeight="1" x14ac:dyDescent="0.2">
      <c r="A323" s="63"/>
      <c r="B323" s="90">
        <v>312</v>
      </c>
      <c r="C323" s="91">
        <f t="shared" si="9"/>
        <v>22629.919415994638</v>
      </c>
      <c r="D323" s="91">
        <f t="shared" si="5"/>
        <v>516.68799122577263</v>
      </c>
      <c r="E323" s="91">
        <f t="shared" si="6"/>
        <v>412.96752723579743</v>
      </c>
      <c r="F323" s="91">
        <f t="shared" si="7"/>
        <v>103.72046398997517</v>
      </c>
      <c r="G323" s="91">
        <f t="shared" si="8"/>
        <v>22216.951888758842</v>
      </c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spans="1:26" ht="15.75" customHeight="1" x14ac:dyDescent="0.2">
      <c r="A324" s="63"/>
      <c r="B324" s="92">
        <v>313</v>
      </c>
      <c r="C324" s="93">
        <f t="shared" si="9"/>
        <v>22216.951888758842</v>
      </c>
      <c r="D324" s="93">
        <f t="shared" si="5"/>
        <v>516.68799122577263</v>
      </c>
      <c r="E324" s="93">
        <f t="shared" si="6"/>
        <v>414.86029506896153</v>
      </c>
      <c r="F324" s="93">
        <f t="shared" si="7"/>
        <v>101.82769615681111</v>
      </c>
      <c r="G324" s="93">
        <f t="shared" si="8"/>
        <v>21802.091593689882</v>
      </c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spans="1:26" ht="15.75" customHeight="1" x14ac:dyDescent="0.2">
      <c r="A325" s="63"/>
      <c r="B325" s="92">
        <v>314</v>
      </c>
      <c r="C325" s="93">
        <f t="shared" si="9"/>
        <v>21802.091593689882</v>
      </c>
      <c r="D325" s="93">
        <f t="shared" si="5"/>
        <v>516.68799122577263</v>
      </c>
      <c r="E325" s="93">
        <f t="shared" si="6"/>
        <v>416.76173808802758</v>
      </c>
      <c r="F325" s="93">
        <f t="shared" si="7"/>
        <v>99.926253137745036</v>
      </c>
      <c r="G325" s="93">
        <f t="shared" si="8"/>
        <v>21385.329855601853</v>
      </c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spans="1:26" ht="15.75" customHeight="1" x14ac:dyDescent="0.2">
      <c r="A326" s="63"/>
      <c r="B326" s="92">
        <v>315</v>
      </c>
      <c r="C326" s="93">
        <f t="shared" si="9"/>
        <v>21385.329855601853</v>
      </c>
      <c r="D326" s="93">
        <f t="shared" si="5"/>
        <v>516.68799122577263</v>
      </c>
      <c r="E326" s="93">
        <f t="shared" si="6"/>
        <v>418.67189605426438</v>
      </c>
      <c r="F326" s="93">
        <f t="shared" si="7"/>
        <v>98.016095171508255</v>
      </c>
      <c r="G326" s="93">
        <f t="shared" si="8"/>
        <v>20966.657959547589</v>
      </c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spans="1:26" ht="15.75" customHeight="1" x14ac:dyDescent="0.2">
      <c r="A327" s="63"/>
      <c r="B327" s="92">
        <v>316</v>
      </c>
      <c r="C327" s="93">
        <f t="shared" si="9"/>
        <v>20966.657959547589</v>
      </c>
      <c r="D327" s="93">
        <f t="shared" si="5"/>
        <v>516.68799122577263</v>
      </c>
      <c r="E327" s="93">
        <f t="shared" si="6"/>
        <v>420.59080891117975</v>
      </c>
      <c r="F327" s="93">
        <f t="shared" si="7"/>
        <v>96.097182314592871</v>
      </c>
      <c r="G327" s="93">
        <f t="shared" si="8"/>
        <v>20546.067150636409</v>
      </c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spans="1:26" ht="15.75" customHeight="1" x14ac:dyDescent="0.2">
      <c r="A328" s="63"/>
      <c r="B328" s="92">
        <v>317</v>
      </c>
      <c r="C328" s="93">
        <f t="shared" si="9"/>
        <v>20546.067150636409</v>
      </c>
      <c r="D328" s="93">
        <f t="shared" si="5"/>
        <v>516.68799122577263</v>
      </c>
      <c r="E328" s="93">
        <f t="shared" si="6"/>
        <v>422.51851678535598</v>
      </c>
      <c r="F328" s="93">
        <f t="shared" si="7"/>
        <v>94.169474440416636</v>
      </c>
      <c r="G328" s="93">
        <f t="shared" si="8"/>
        <v>20123.548633851053</v>
      </c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spans="1:26" ht="15.75" customHeight="1" x14ac:dyDescent="0.2">
      <c r="A329" s="63"/>
      <c r="B329" s="92">
        <v>318</v>
      </c>
      <c r="C329" s="93">
        <f t="shared" si="9"/>
        <v>20123.548633851053</v>
      </c>
      <c r="D329" s="93">
        <f t="shared" si="5"/>
        <v>516.68799122577263</v>
      </c>
      <c r="E329" s="93">
        <f t="shared" si="6"/>
        <v>424.45505998728891</v>
      </c>
      <c r="F329" s="93">
        <f t="shared" si="7"/>
        <v>92.232931238483744</v>
      </c>
      <c r="G329" s="93">
        <f t="shared" si="8"/>
        <v>19699.093573863764</v>
      </c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spans="1:26" ht="15.75" customHeight="1" x14ac:dyDescent="0.2">
      <c r="A330" s="63"/>
      <c r="B330" s="92">
        <v>319</v>
      </c>
      <c r="C330" s="93">
        <f t="shared" si="9"/>
        <v>19699.093573863764</v>
      </c>
      <c r="D330" s="93">
        <f t="shared" si="5"/>
        <v>516.68799122577263</v>
      </c>
      <c r="E330" s="93">
        <f t="shared" si="6"/>
        <v>426.40047901223062</v>
      </c>
      <c r="F330" s="93">
        <f t="shared" si="7"/>
        <v>90.287512213542016</v>
      </c>
      <c r="G330" s="93">
        <f t="shared" si="8"/>
        <v>19272.693094851533</v>
      </c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spans="1:26" ht="15.75" customHeight="1" x14ac:dyDescent="0.2">
      <c r="A331" s="63"/>
      <c r="B331" s="92">
        <v>320</v>
      </c>
      <c r="C331" s="93">
        <f t="shared" si="9"/>
        <v>19272.693094851533</v>
      </c>
      <c r="D331" s="93">
        <f t="shared" si="5"/>
        <v>516.68799122577263</v>
      </c>
      <c r="E331" s="93">
        <f t="shared" si="6"/>
        <v>428.35481454103666</v>
      </c>
      <c r="F331" s="93">
        <f t="shared" si="7"/>
        <v>88.333176684735946</v>
      </c>
      <c r="G331" s="93">
        <f t="shared" si="8"/>
        <v>18844.338280310498</v>
      </c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spans="1:26" ht="15.75" customHeight="1" x14ac:dyDescent="0.2">
      <c r="A332" s="63"/>
      <c r="B332" s="92">
        <v>321</v>
      </c>
      <c r="C332" s="93">
        <f t="shared" si="9"/>
        <v>18844.338280310498</v>
      </c>
      <c r="D332" s="93">
        <f t="shared" si="5"/>
        <v>516.68799122577263</v>
      </c>
      <c r="E332" s="93">
        <f t="shared" si="6"/>
        <v>430.31810744101642</v>
      </c>
      <c r="F332" s="93">
        <f t="shared" si="7"/>
        <v>86.369883784756212</v>
      </c>
      <c r="G332" s="93">
        <f t="shared" si="8"/>
        <v>18414.020172869481</v>
      </c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spans="1:26" ht="15.75" customHeight="1" x14ac:dyDescent="0.2">
      <c r="A333" s="63"/>
      <c r="B333" s="92">
        <v>322</v>
      </c>
      <c r="C333" s="93">
        <f t="shared" si="9"/>
        <v>18414.020172869481</v>
      </c>
      <c r="D333" s="93">
        <f t="shared" si="5"/>
        <v>516.68799122577263</v>
      </c>
      <c r="E333" s="93">
        <f t="shared" si="6"/>
        <v>432.29039876678775</v>
      </c>
      <c r="F333" s="93">
        <f t="shared" si="7"/>
        <v>84.397592458984874</v>
      </c>
      <c r="G333" s="93">
        <f t="shared" si="8"/>
        <v>17981.729774102692</v>
      </c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spans="1:26" ht="15.75" customHeight="1" x14ac:dyDescent="0.2">
      <c r="A334" s="63"/>
      <c r="B334" s="92">
        <v>323</v>
      </c>
      <c r="C334" s="93">
        <f t="shared" si="9"/>
        <v>17981.729774102692</v>
      </c>
      <c r="D334" s="93">
        <f t="shared" si="5"/>
        <v>516.68799122577263</v>
      </c>
      <c r="E334" s="93">
        <f t="shared" si="6"/>
        <v>434.27172976113553</v>
      </c>
      <c r="F334" s="93">
        <f t="shared" si="7"/>
        <v>82.416261464637088</v>
      </c>
      <c r="G334" s="93">
        <f t="shared" si="8"/>
        <v>17547.458044341558</v>
      </c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spans="1:26" ht="15.75" customHeight="1" x14ac:dyDescent="0.2">
      <c r="A335" s="63"/>
      <c r="B335" s="92">
        <v>324</v>
      </c>
      <c r="C335" s="93">
        <f t="shared" si="9"/>
        <v>17547.458044341558</v>
      </c>
      <c r="D335" s="93">
        <f t="shared" si="5"/>
        <v>516.68799122577263</v>
      </c>
      <c r="E335" s="93">
        <f t="shared" si="6"/>
        <v>436.26214185587406</v>
      </c>
      <c r="F335" s="93">
        <f t="shared" si="7"/>
        <v>80.425849369898543</v>
      </c>
      <c r="G335" s="93">
        <f t="shared" si="8"/>
        <v>17111.195902485684</v>
      </c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spans="1:26" ht="15.75" customHeight="1" x14ac:dyDescent="0.2">
      <c r="A336" s="63"/>
      <c r="B336" s="73">
        <v>325</v>
      </c>
      <c r="C336" s="74">
        <f t="shared" si="9"/>
        <v>17111.195902485684</v>
      </c>
      <c r="D336" s="74">
        <f t="shared" si="5"/>
        <v>516.68799122577263</v>
      </c>
      <c r="E336" s="74">
        <f t="shared" si="6"/>
        <v>438.26167667271352</v>
      </c>
      <c r="F336" s="74">
        <f t="shared" si="7"/>
        <v>78.426314553059157</v>
      </c>
      <c r="G336" s="74">
        <f t="shared" si="8"/>
        <v>16672.934225812969</v>
      </c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spans="1:26" ht="15.75" customHeight="1" x14ac:dyDescent="0.2">
      <c r="A337" s="63"/>
      <c r="B337" s="73">
        <v>326</v>
      </c>
      <c r="C337" s="74">
        <f t="shared" si="9"/>
        <v>16672.934225812969</v>
      </c>
      <c r="D337" s="74">
        <f t="shared" si="5"/>
        <v>516.68799122577263</v>
      </c>
      <c r="E337" s="74">
        <f t="shared" si="6"/>
        <v>440.27037602413009</v>
      </c>
      <c r="F337" s="74">
        <f t="shared" si="7"/>
        <v>76.417615201642548</v>
      </c>
      <c r="G337" s="74">
        <f t="shared" si="8"/>
        <v>16232.66384978884</v>
      </c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spans="1:26" ht="15.75" customHeight="1" x14ac:dyDescent="0.2">
      <c r="A338" s="63"/>
      <c r="B338" s="73">
        <v>327</v>
      </c>
      <c r="C338" s="74">
        <f t="shared" si="9"/>
        <v>16232.66384978884</v>
      </c>
      <c r="D338" s="74">
        <f t="shared" si="5"/>
        <v>516.68799122577263</v>
      </c>
      <c r="E338" s="74">
        <f t="shared" si="6"/>
        <v>442.28828191424066</v>
      </c>
      <c r="F338" s="74">
        <f t="shared" si="7"/>
        <v>74.399709311531922</v>
      </c>
      <c r="G338" s="74">
        <f t="shared" si="8"/>
        <v>15790.375567874598</v>
      </c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spans="1:26" ht="15.75" customHeight="1" x14ac:dyDescent="0.2">
      <c r="A339" s="63"/>
      <c r="B339" s="73">
        <v>328</v>
      </c>
      <c r="C339" s="74">
        <f t="shared" si="9"/>
        <v>15790.375567874598</v>
      </c>
      <c r="D339" s="74">
        <f t="shared" si="5"/>
        <v>516.68799122577263</v>
      </c>
      <c r="E339" s="74">
        <f t="shared" si="6"/>
        <v>444.315436539681</v>
      </c>
      <c r="F339" s="74">
        <f t="shared" si="7"/>
        <v>72.372554686091661</v>
      </c>
      <c r="G339" s="74">
        <f t="shared" si="8"/>
        <v>15346.060131334918</v>
      </c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spans="1:26" ht="15.75" customHeight="1" x14ac:dyDescent="0.2">
      <c r="A340" s="63"/>
      <c r="B340" s="73">
        <v>329</v>
      </c>
      <c r="C340" s="74">
        <f t="shared" si="9"/>
        <v>15346.060131334918</v>
      </c>
      <c r="D340" s="74">
        <f t="shared" si="5"/>
        <v>516.68799122577263</v>
      </c>
      <c r="E340" s="74">
        <f t="shared" si="6"/>
        <v>446.35188229048782</v>
      </c>
      <c r="F340" s="74">
        <f t="shared" si="7"/>
        <v>70.336108935284784</v>
      </c>
      <c r="G340" s="74">
        <f t="shared" si="8"/>
        <v>14899.70824904443</v>
      </c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spans="1:26" ht="15.75" customHeight="1" x14ac:dyDescent="0.2">
      <c r="A341" s="63"/>
      <c r="B341" s="73">
        <v>330</v>
      </c>
      <c r="C341" s="74">
        <f t="shared" si="9"/>
        <v>14899.70824904443</v>
      </c>
      <c r="D341" s="74">
        <f t="shared" si="5"/>
        <v>516.68799122577263</v>
      </c>
      <c r="E341" s="74">
        <f t="shared" si="6"/>
        <v>448.39766175098589</v>
      </c>
      <c r="F341" s="74">
        <f t="shared" si="7"/>
        <v>68.290329474786731</v>
      </c>
      <c r="G341" s="74">
        <f t="shared" si="8"/>
        <v>14451.310587293445</v>
      </c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spans="1:26" ht="15.75" customHeight="1" x14ac:dyDescent="0.2">
      <c r="A342" s="63"/>
      <c r="B342" s="73">
        <v>331</v>
      </c>
      <c r="C342" s="74">
        <f t="shared" si="9"/>
        <v>14451.310587293445</v>
      </c>
      <c r="D342" s="74">
        <f t="shared" si="5"/>
        <v>516.68799122577263</v>
      </c>
      <c r="E342" s="74">
        <f t="shared" si="6"/>
        <v>450.45281770067788</v>
      </c>
      <c r="F342" s="74">
        <f t="shared" si="7"/>
        <v>66.235173525094709</v>
      </c>
      <c r="G342" s="74">
        <f t="shared" si="8"/>
        <v>14000.857769592767</v>
      </c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spans="1:26" ht="15.75" customHeight="1" x14ac:dyDescent="0.2">
      <c r="A343" s="63"/>
      <c r="B343" s="73">
        <v>332</v>
      </c>
      <c r="C343" s="74">
        <f t="shared" si="9"/>
        <v>14000.857769592767</v>
      </c>
      <c r="D343" s="74">
        <f t="shared" si="5"/>
        <v>516.68799122577263</v>
      </c>
      <c r="E343" s="74">
        <f t="shared" si="6"/>
        <v>452.51739311513938</v>
      </c>
      <c r="F343" s="74">
        <f t="shared" si="7"/>
        <v>64.170598110633264</v>
      </c>
      <c r="G343" s="74">
        <f t="shared" si="8"/>
        <v>13548.340376477627</v>
      </c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spans="1:26" ht="15.75" customHeight="1" x14ac:dyDescent="0.2">
      <c r="A344" s="63"/>
      <c r="B344" s="73">
        <v>333</v>
      </c>
      <c r="C344" s="74">
        <f t="shared" si="9"/>
        <v>13548.340376477627</v>
      </c>
      <c r="D344" s="74">
        <f t="shared" si="5"/>
        <v>516.68799122577263</v>
      </c>
      <c r="E344" s="74">
        <f t="shared" si="6"/>
        <v>454.59143116691706</v>
      </c>
      <c r="F344" s="74">
        <f t="shared" si="7"/>
        <v>62.09656005885553</v>
      </c>
      <c r="G344" s="74">
        <f t="shared" si="8"/>
        <v>13093.74894531071</v>
      </c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spans="1:26" ht="15.75" customHeight="1" x14ac:dyDescent="0.2">
      <c r="A345" s="63"/>
      <c r="B345" s="73">
        <v>334</v>
      </c>
      <c r="C345" s="74">
        <f t="shared" si="9"/>
        <v>13093.74894531071</v>
      </c>
      <c r="D345" s="74">
        <f t="shared" si="5"/>
        <v>516.68799122577263</v>
      </c>
      <c r="E345" s="74">
        <f t="shared" si="6"/>
        <v>456.67497522643214</v>
      </c>
      <c r="F345" s="74">
        <f t="shared" si="7"/>
        <v>60.013015999340496</v>
      </c>
      <c r="G345" s="74">
        <f t="shared" si="8"/>
        <v>12637.073970084279</v>
      </c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spans="1:26" ht="15.75" customHeight="1" x14ac:dyDescent="0.2">
      <c r="A346" s="63"/>
      <c r="B346" s="73">
        <v>335</v>
      </c>
      <c r="C346" s="74">
        <f t="shared" si="9"/>
        <v>12637.073970084279</v>
      </c>
      <c r="D346" s="74">
        <f t="shared" si="5"/>
        <v>516.68799122577263</v>
      </c>
      <c r="E346" s="74">
        <f t="shared" si="6"/>
        <v>458.76806886288659</v>
      </c>
      <c r="F346" s="74">
        <f t="shared" si="7"/>
        <v>57.919922362886027</v>
      </c>
      <c r="G346" s="74">
        <f t="shared" si="8"/>
        <v>12178.305901221393</v>
      </c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spans="1:26" ht="15.75" customHeight="1" x14ac:dyDescent="0.2">
      <c r="A347" s="63"/>
      <c r="B347" s="73">
        <v>336</v>
      </c>
      <c r="C347" s="74">
        <f t="shared" si="9"/>
        <v>12178.305901221393</v>
      </c>
      <c r="D347" s="74">
        <f t="shared" si="5"/>
        <v>516.68799122577263</v>
      </c>
      <c r="E347" s="74">
        <f t="shared" si="6"/>
        <v>460.87075584517481</v>
      </c>
      <c r="F347" s="74">
        <f t="shared" si="7"/>
        <v>55.817235380597793</v>
      </c>
      <c r="G347" s="74">
        <f t="shared" si="8"/>
        <v>11717.435145376217</v>
      </c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spans="1:26" ht="15.75" customHeight="1" x14ac:dyDescent="0.2">
      <c r="A348" s="63"/>
      <c r="B348" s="77">
        <v>337</v>
      </c>
      <c r="C348" s="78">
        <f t="shared" si="9"/>
        <v>11717.435145376217</v>
      </c>
      <c r="D348" s="78">
        <f t="shared" si="5"/>
        <v>516.68799122577263</v>
      </c>
      <c r="E348" s="78">
        <f t="shared" si="6"/>
        <v>462.98308014279854</v>
      </c>
      <c r="F348" s="78">
        <f t="shared" si="7"/>
        <v>53.704911082974071</v>
      </c>
      <c r="G348" s="78">
        <f t="shared" si="8"/>
        <v>11254.452065233419</v>
      </c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spans="1:26" ht="15.75" customHeight="1" x14ac:dyDescent="0.2">
      <c r="A349" s="63"/>
      <c r="B349" s="77">
        <v>338</v>
      </c>
      <c r="C349" s="78">
        <f t="shared" si="9"/>
        <v>11254.452065233419</v>
      </c>
      <c r="D349" s="78">
        <f t="shared" si="5"/>
        <v>516.68799122577263</v>
      </c>
      <c r="E349" s="78">
        <f t="shared" si="6"/>
        <v>465.10508592678633</v>
      </c>
      <c r="F349" s="78">
        <f t="shared" si="7"/>
        <v>51.582905298986248</v>
      </c>
      <c r="G349" s="78">
        <f t="shared" si="8"/>
        <v>10789.346979306632</v>
      </c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spans="1:26" ht="15.75" customHeight="1" x14ac:dyDescent="0.2">
      <c r="A350" s="63"/>
      <c r="B350" s="77">
        <v>339</v>
      </c>
      <c r="C350" s="78">
        <f t="shared" si="9"/>
        <v>10789.346979306632</v>
      </c>
      <c r="D350" s="78">
        <f t="shared" si="5"/>
        <v>516.68799122577263</v>
      </c>
      <c r="E350" s="78">
        <f t="shared" si="6"/>
        <v>467.23681757061746</v>
      </c>
      <c r="F350" s="78">
        <f t="shared" si="7"/>
        <v>49.451173655155138</v>
      </c>
      <c r="G350" s="78">
        <f t="shared" si="8"/>
        <v>10322.110161736015</v>
      </c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spans="1:26" ht="15.75" customHeight="1" x14ac:dyDescent="0.2">
      <c r="A351" s="63"/>
      <c r="B351" s="77">
        <v>340</v>
      </c>
      <c r="C351" s="78">
        <f t="shared" si="9"/>
        <v>10322.110161736015</v>
      </c>
      <c r="D351" s="78">
        <f t="shared" si="5"/>
        <v>516.68799122577263</v>
      </c>
      <c r="E351" s="78">
        <f t="shared" si="6"/>
        <v>469.37831965114952</v>
      </c>
      <c r="F351" s="78">
        <f t="shared" si="7"/>
        <v>47.309671574623145</v>
      </c>
      <c r="G351" s="78">
        <f t="shared" si="8"/>
        <v>9852.7318420848642</v>
      </c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spans="1:26" ht="15.75" customHeight="1" x14ac:dyDescent="0.2">
      <c r="A352" s="63"/>
      <c r="B352" s="77">
        <v>341</v>
      </c>
      <c r="C352" s="78">
        <f t="shared" si="9"/>
        <v>9852.7318420848642</v>
      </c>
      <c r="D352" s="78">
        <f t="shared" si="5"/>
        <v>516.68799122577263</v>
      </c>
      <c r="E352" s="78">
        <f t="shared" si="6"/>
        <v>471.52963694955054</v>
      </c>
      <c r="F352" s="78">
        <f t="shared" si="7"/>
        <v>45.158354276222042</v>
      </c>
      <c r="G352" s="78">
        <f t="shared" si="8"/>
        <v>9381.2022051353142</v>
      </c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spans="1:26" ht="15.75" customHeight="1" x14ac:dyDescent="0.2">
      <c r="A353" s="63"/>
      <c r="B353" s="77">
        <v>342</v>
      </c>
      <c r="C353" s="78">
        <f t="shared" si="9"/>
        <v>9381.2022051353142</v>
      </c>
      <c r="D353" s="78">
        <f t="shared" si="5"/>
        <v>516.68799122577263</v>
      </c>
      <c r="E353" s="78">
        <f t="shared" si="6"/>
        <v>473.69081445223605</v>
      </c>
      <c r="F353" s="78">
        <f t="shared" si="7"/>
        <v>42.997176773536602</v>
      </c>
      <c r="G353" s="78">
        <f t="shared" si="8"/>
        <v>8907.5113906830775</v>
      </c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spans="1:26" ht="15.75" customHeight="1" x14ac:dyDescent="0.2">
      <c r="A354" s="63"/>
      <c r="B354" s="77">
        <v>343</v>
      </c>
      <c r="C354" s="78">
        <f t="shared" si="9"/>
        <v>8907.5113906830775</v>
      </c>
      <c r="D354" s="78">
        <f t="shared" si="5"/>
        <v>516.68799122577263</v>
      </c>
      <c r="E354" s="78">
        <f t="shared" si="6"/>
        <v>475.86189735180875</v>
      </c>
      <c r="F354" s="78">
        <f t="shared" si="7"/>
        <v>40.826093873963856</v>
      </c>
      <c r="G354" s="78">
        <f t="shared" si="8"/>
        <v>8431.6494933312679</v>
      </c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spans="1:26" ht="15.75" customHeight="1" x14ac:dyDescent="0.2">
      <c r="A355" s="63"/>
      <c r="B355" s="77">
        <v>344</v>
      </c>
      <c r="C355" s="78">
        <f t="shared" si="9"/>
        <v>8431.6494933312679</v>
      </c>
      <c r="D355" s="78">
        <f t="shared" si="5"/>
        <v>516.68799122577263</v>
      </c>
      <c r="E355" s="78">
        <f t="shared" si="6"/>
        <v>478.0429310480045</v>
      </c>
      <c r="F355" s="78">
        <f t="shared" si="7"/>
        <v>38.645060177768059</v>
      </c>
      <c r="G355" s="78">
        <f t="shared" si="8"/>
        <v>7953.606562283263</v>
      </c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spans="1:26" ht="15.75" customHeight="1" x14ac:dyDescent="0.2">
      <c r="A356" s="63"/>
      <c r="B356" s="77">
        <v>345</v>
      </c>
      <c r="C356" s="78">
        <f t="shared" si="9"/>
        <v>7953.606562283263</v>
      </c>
      <c r="D356" s="78">
        <f t="shared" si="5"/>
        <v>516.68799122577263</v>
      </c>
      <c r="E356" s="78">
        <f t="shared" si="6"/>
        <v>480.23396114864124</v>
      </c>
      <c r="F356" s="78">
        <f t="shared" si="7"/>
        <v>36.454030077131378</v>
      </c>
      <c r="G356" s="78">
        <f t="shared" si="8"/>
        <v>7473.3726011346216</v>
      </c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spans="1:26" ht="15.75" customHeight="1" x14ac:dyDescent="0.2">
      <c r="A357" s="63"/>
      <c r="B357" s="77">
        <v>346</v>
      </c>
      <c r="C357" s="78">
        <f t="shared" si="9"/>
        <v>7473.3726011346216</v>
      </c>
      <c r="D357" s="78">
        <f t="shared" si="5"/>
        <v>516.68799122577263</v>
      </c>
      <c r="E357" s="78">
        <f t="shared" si="6"/>
        <v>482.43503347057248</v>
      </c>
      <c r="F357" s="78">
        <f t="shared" si="7"/>
        <v>34.2529577552001</v>
      </c>
      <c r="G357" s="78">
        <f t="shared" si="8"/>
        <v>6990.9375676640493</v>
      </c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spans="1:26" ht="15.75" customHeight="1" x14ac:dyDescent="0.2">
      <c r="A358" s="63"/>
      <c r="B358" s="77">
        <v>347</v>
      </c>
      <c r="C358" s="78">
        <f t="shared" si="9"/>
        <v>6990.9375676640493</v>
      </c>
      <c r="D358" s="78">
        <f t="shared" si="5"/>
        <v>516.68799122577263</v>
      </c>
      <c r="E358" s="78">
        <f t="shared" si="6"/>
        <v>484.64619404064598</v>
      </c>
      <c r="F358" s="78">
        <f t="shared" si="7"/>
        <v>32.04179718512664</v>
      </c>
      <c r="G358" s="78">
        <f t="shared" si="8"/>
        <v>6506.2913736234032</v>
      </c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spans="1:26" ht="15.75" customHeight="1" x14ac:dyDescent="0.2">
      <c r="A359" s="63"/>
      <c r="B359" s="77">
        <v>348</v>
      </c>
      <c r="C359" s="78">
        <f t="shared" si="9"/>
        <v>6506.2913736234032</v>
      </c>
      <c r="D359" s="78">
        <f t="shared" si="5"/>
        <v>516.68799122577263</v>
      </c>
      <c r="E359" s="78">
        <f t="shared" si="6"/>
        <v>486.86748909666557</v>
      </c>
      <c r="F359" s="78">
        <f t="shared" si="7"/>
        <v>29.820502129107016</v>
      </c>
      <c r="G359" s="78">
        <f t="shared" si="8"/>
        <v>6019.4238845267373</v>
      </c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spans="1:26" ht="15.75" customHeight="1" x14ac:dyDescent="0.2">
      <c r="A360" s="63"/>
      <c r="B360" s="79">
        <v>349</v>
      </c>
      <c r="C360" s="80">
        <f t="shared" si="9"/>
        <v>6019.4238845267373</v>
      </c>
      <c r="D360" s="80">
        <f t="shared" si="5"/>
        <v>516.68799122577263</v>
      </c>
      <c r="E360" s="80">
        <f t="shared" si="6"/>
        <v>489.09896508835868</v>
      </c>
      <c r="F360" s="80">
        <f t="shared" si="7"/>
        <v>27.589026137413967</v>
      </c>
      <c r="G360" s="80">
        <f t="shared" si="8"/>
        <v>5530.3249194383789</v>
      </c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spans="1:26" ht="15.75" customHeight="1" x14ac:dyDescent="0.2">
      <c r="A361" s="63"/>
      <c r="B361" s="79">
        <v>350</v>
      </c>
      <c r="C361" s="80">
        <f t="shared" si="9"/>
        <v>5530.3249194383789</v>
      </c>
      <c r="D361" s="80">
        <f t="shared" si="5"/>
        <v>516.68799122577263</v>
      </c>
      <c r="E361" s="80">
        <f t="shared" si="6"/>
        <v>491.34066867834696</v>
      </c>
      <c r="F361" s="80">
        <f t="shared" si="7"/>
        <v>25.347322547425659</v>
      </c>
      <c r="G361" s="80">
        <f t="shared" si="8"/>
        <v>5038.9842507600315</v>
      </c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spans="1:26" ht="15.75" customHeight="1" x14ac:dyDescent="0.2">
      <c r="A362" s="63"/>
      <c r="B362" s="79">
        <v>351</v>
      </c>
      <c r="C362" s="80">
        <f t="shared" si="9"/>
        <v>5038.9842507600315</v>
      </c>
      <c r="D362" s="80">
        <f t="shared" si="5"/>
        <v>516.68799122577263</v>
      </c>
      <c r="E362" s="80">
        <f t="shared" si="6"/>
        <v>493.59264674312271</v>
      </c>
      <c r="F362" s="80">
        <f t="shared" si="7"/>
        <v>23.095344482649899</v>
      </c>
      <c r="G362" s="80">
        <f t="shared" si="8"/>
        <v>4545.3916040169088</v>
      </c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spans="1:26" ht="15.75" customHeight="1" x14ac:dyDescent="0.2">
      <c r="A363" s="63"/>
      <c r="B363" s="79">
        <v>352</v>
      </c>
      <c r="C363" s="80">
        <f t="shared" si="9"/>
        <v>4545.3916040169088</v>
      </c>
      <c r="D363" s="80">
        <f t="shared" si="5"/>
        <v>516.68799122577263</v>
      </c>
      <c r="E363" s="80">
        <f t="shared" si="6"/>
        <v>495.85494637402871</v>
      </c>
      <c r="F363" s="80">
        <f t="shared" si="7"/>
        <v>20.833044851743921</v>
      </c>
      <c r="G363" s="80">
        <f t="shared" si="8"/>
        <v>4049.5366576428801</v>
      </c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spans="1:26" ht="15.75" customHeight="1" x14ac:dyDescent="0.2">
      <c r="A364" s="63"/>
      <c r="B364" s="79">
        <v>353</v>
      </c>
      <c r="C364" s="80">
        <f t="shared" si="9"/>
        <v>4049.5366576428801</v>
      </c>
      <c r="D364" s="80">
        <f t="shared" si="5"/>
        <v>516.68799122577263</v>
      </c>
      <c r="E364" s="80">
        <f t="shared" si="6"/>
        <v>498.12761487824298</v>
      </c>
      <c r="F364" s="80">
        <f t="shared" si="7"/>
        <v>18.560376347529619</v>
      </c>
      <c r="G364" s="80">
        <f t="shared" si="8"/>
        <v>3551.409042764637</v>
      </c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spans="1:26" ht="15.75" customHeight="1" x14ac:dyDescent="0.2">
      <c r="A365" s="63"/>
      <c r="B365" s="79">
        <v>354</v>
      </c>
      <c r="C365" s="80">
        <f t="shared" si="9"/>
        <v>3551.409042764637</v>
      </c>
      <c r="D365" s="80">
        <f t="shared" si="5"/>
        <v>516.68799122577263</v>
      </c>
      <c r="E365" s="80">
        <f t="shared" si="6"/>
        <v>500.41069977976827</v>
      </c>
      <c r="F365" s="80">
        <f t="shared" si="7"/>
        <v>16.277291446004337</v>
      </c>
      <c r="G365" s="80">
        <f t="shared" si="8"/>
        <v>3050.9983429848689</v>
      </c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spans="1:26" ht="15.75" customHeight="1" x14ac:dyDescent="0.2">
      <c r="A366" s="63"/>
      <c r="B366" s="79">
        <v>355</v>
      </c>
      <c r="C366" s="80">
        <f t="shared" si="9"/>
        <v>3050.9983429848689</v>
      </c>
      <c r="D366" s="80">
        <f t="shared" si="5"/>
        <v>516.68799122577263</v>
      </c>
      <c r="E366" s="80">
        <f t="shared" si="6"/>
        <v>502.70424882042556</v>
      </c>
      <c r="F366" s="80">
        <f t="shared" si="7"/>
        <v>13.983742405347067</v>
      </c>
      <c r="G366" s="80">
        <f t="shared" si="8"/>
        <v>2548.2940941644433</v>
      </c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spans="1:26" ht="15.75" customHeight="1" x14ac:dyDescent="0.2">
      <c r="A367" s="63"/>
      <c r="B367" s="79">
        <v>356</v>
      </c>
      <c r="C367" s="80">
        <f t="shared" si="9"/>
        <v>2548.2940941644433</v>
      </c>
      <c r="D367" s="80">
        <f t="shared" si="5"/>
        <v>516.68799122577263</v>
      </c>
      <c r="E367" s="80">
        <f t="shared" si="6"/>
        <v>505.0083099608525</v>
      </c>
      <c r="F367" s="80">
        <f t="shared" si="7"/>
        <v>11.679681264920116</v>
      </c>
      <c r="G367" s="80">
        <f t="shared" si="8"/>
        <v>2043.2857842035908</v>
      </c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spans="1:26" ht="15.75" customHeight="1" x14ac:dyDescent="0.2">
      <c r="A368" s="63"/>
      <c r="B368" s="79">
        <v>357</v>
      </c>
      <c r="C368" s="80">
        <f t="shared" si="9"/>
        <v>2043.2857842035908</v>
      </c>
      <c r="D368" s="80">
        <f t="shared" si="5"/>
        <v>516.68799122577263</v>
      </c>
      <c r="E368" s="80">
        <f t="shared" si="6"/>
        <v>507.32293138150646</v>
      </c>
      <c r="F368" s="80">
        <f t="shared" si="7"/>
        <v>9.3650598442662094</v>
      </c>
      <c r="G368" s="80">
        <f t="shared" si="8"/>
        <v>1535.9628528220842</v>
      </c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spans="1:26" ht="15.75" customHeight="1" x14ac:dyDescent="0.2">
      <c r="A369" s="63"/>
      <c r="B369" s="79">
        <v>358</v>
      </c>
      <c r="C369" s="80">
        <f t="shared" si="9"/>
        <v>1535.9628528220842</v>
      </c>
      <c r="D369" s="80">
        <f t="shared" si="5"/>
        <v>516.68799122577263</v>
      </c>
      <c r="E369" s="80">
        <f t="shared" si="6"/>
        <v>509.64816148367163</v>
      </c>
      <c r="F369" s="80">
        <f t="shared" si="7"/>
        <v>7.039829742100971</v>
      </c>
      <c r="G369" s="80">
        <f t="shared" si="8"/>
        <v>1026.3146913384126</v>
      </c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spans="1:26" ht="15.75" customHeight="1" x14ac:dyDescent="0.2">
      <c r="A370" s="63"/>
      <c r="B370" s="79">
        <v>359</v>
      </c>
      <c r="C370" s="80">
        <f t="shared" si="9"/>
        <v>1026.3146913384126</v>
      </c>
      <c r="D370" s="80">
        <f t="shared" si="5"/>
        <v>516.68799122577263</v>
      </c>
      <c r="E370" s="80">
        <f t="shared" si="6"/>
        <v>511.98404889047174</v>
      </c>
      <c r="F370" s="80">
        <f t="shared" si="7"/>
        <v>4.7039423353008081</v>
      </c>
      <c r="G370" s="80">
        <f t="shared" si="8"/>
        <v>514.33064244794082</v>
      </c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spans="1:26" ht="15.75" customHeight="1" x14ac:dyDescent="0.2">
      <c r="A371" s="63"/>
      <c r="B371" s="79">
        <v>360</v>
      </c>
      <c r="C371" s="80">
        <f t="shared" si="9"/>
        <v>514.33064244794082</v>
      </c>
      <c r="D371" s="80">
        <f t="shared" si="5"/>
        <v>516.68799122577263</v>
      </c>
      <c r="E371" s="80">
        <f t="shared" si="6"/>
        <v>514.33064244788648</v>
      </c>
      <c r="F371" s="80">
        <f t="shared" si="7"/>
        <v>2.3573487778861471</v>
      </c>
      <c r="G371" s="80">
        <f t="shared" si="8"/>
        <v>5.4342308430932462E-11</v>
      </c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spans="1:26" ht="15.75" customHeight="1" x14ac:dyDescent="0.2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spans="1:26" ht="15.75" customHeight="1" x14ac:dyDescent="0.2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spans="1:26" ht="15.75" customHeight="1" x14ac:dyDescent="0.2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spans="1:26" ht="15.75" customHeight="1" x14ac:dyDescent="0.2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spans="1:26" ht="15.75" customHeight="1" x14ac:dyDescent="0.2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spans="1:26" ht="15.75" customHeight="1" x14ac:dyDescent="0.2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spans="1:26" ht="15.75" customHeight="1" x14ac:dyDescent="0.2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spans="1:26" ht="15.75" customHeight="1" x14ac:dyDescent="0.2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spans="1:26" ht="15.75" customHeight="1" x14ac:dyDescent="0.2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spans="1:26" ht="15.75" customHeight="1" x14ac:dyDescent="0.2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spans="1:26" ht="15.75" customHeight="1" x14ac:dyDescent="0.2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spans="1:26" ht="15.75" customHeight="1" x14ac:dyDescent="0.2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spans="1:26" ht="15.75" customHeight="1" x14ac:dyDescent="0.2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spans="1:26" ht="15.75" customHeight="1" x14ac:dyDescent="0.2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spans="1:26" ht="15.75" customHeight="1" x14ac:dyDescent="0.2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spans="1:26" ht="15.75" customHeight="1" x14ac:dyDescent="0.2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spans="1:26" ht="15.75" customHeight="1" x14ac:dyDescent="0.2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spans="1:26" ht="15.75" customHeight="1" x14ac:dyDescent="0.2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spans="1:26" ht="15.75" customHeight="1" x14ac:dyDescent="0.2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spans="1:26" ht="15.75" customHeight="1" x14ac:dyDescent="0.2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spans="1:26" ht="15.75" customHeight="1" x14ac:dyDescent="0.2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spans="1:26" ht="15.75" customHeight="1" x14ac:dyDescent="0.2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spans="1:26" ht="15.75" customHeight="1" x14ac:dyDescent="0.2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spans="1:26" ht="15.75" customHeight="1" x14ac:dyDescent="0.2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spans="1:26" ht="15.75" customHeight="1" x14ac:dyDescent="0.2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spans="1:26" ht="15.75" customHeight="1" x14ac:dyDescent="0.2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spans="1:26" ht="15.75" customHeight="1" x14ac:dyDescent="0.2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spans="1:26" ht="15.75" customHeight="1" x14ac:dyDescent="0.2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spans="1:26" ht="15.75" customHeight="1" x14ac:dyDescent="0.2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spans="1:26" ht="15.75" customHeight="1" x14ac:dyDescent="0.2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spans="1:26" ht="15.75" customHeight="1" x14ac:dyDescent="0.2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spans="1:26" ht="15.75" customHeight="1" x14ac:dyDescent="0.2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spans="1:26" ht="15.75" customHeight="1" x14ac:dyDescent="0.2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spans="1:26" ht="15.75" customHeight="1" x14ac:dyDescent="0.2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spans="1:26" ht="15.75" customHeight="1" x14ac:dyDescent="0.2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spans="1:26" ht="15.75" customHeight="1" x14ac:dyDescent="0.2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spans="1:26" ht="15.75" customHeight="1" x14ac:dyDescent="0.2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spans="1:26" ht="15.75" customHeight="1" x14ac:dyDescent="0.2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spans="1:26" ht="15.75" customHeight="1" x14ac:dyDescent="0.2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spans="1:26" ht="15.75" customHeight="1" x14ac:dyDescent="0.2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spans="1:26" ht="15.75" customHeight="1" x14ac:dyDescent="0.2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spans="1:26" ht="15.75" customHeight="1" x14ac:dyDescent="0.2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spans="1:26" ht="15.75" customHeight="1" x14ac:dyDescent="0.2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spans="1:26" ht="15.75" customHeight="1" x14ac:dyDescent="0.2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spans="1:26" ht="15.75" customHeight="1" x14ac:dyDescent="0.2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spans="1:26" ht="15.75" customHeight="1" x14ac:dyDescent="0.2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spans="1:26" ht="15.75" customHeight="1" x14ac:dyDescent="0.2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spans="1:26" ht="15.75" customHeight="1" x14ac:dyDescent="0.2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spans="1:26" ht="15.75" customHeight="1" x14ac:dyDescent="0.2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spans="1:26" ht="15.75" customHeight="1" x14ac:dyDescent="0.2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spans="1:26" ht="15.75" customHeight="1" x14ac:dyDescent="0.2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spans="1:26" ht="15.75" customHeight="1" x14ac:dyDescent="0.2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spans="1:26" ht="15.75" customHeight="1" x14ac:dyDescent="0.2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spans="1:26" ht="15.75" customHeight="1" x14ac:dyDescent="0.2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spans="1:26" ht="15.75" customHeight="1" x14ac:dyDescent="0.2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spans="1:26" ht="15.75" customHeight="1" x14ac:dyDescent="0.2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spans="1:26" ht="15.75" customHeight="1" x14ac:dyDescent="0.2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spans="1:26" ht="15.75" customHeight="1" x14ac:dyDescent="0.2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spans="1:26" ht="15.75" customHeight="1" x14ac:dyDescent="0.2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spans="1:26" ht="15.75" customHeight="1" x14ac:dyDescent="0.2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spans="1:26" ht="15.75" customHeight="1" x14ac:dyDescent="0.2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spans="1:26" ht="15.75" customHeight="1" x14ac:dyDescent="0.2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spans="1:26" ht="15.75" customHeight="1" x14ac:dyDescent="0.2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spans="1:26" ht="15.75" customHeight="1" x14ac:dyDescent="0.2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spans="1:26" ht="15.75" customHeight="1" x14ac:dyDescent="0.2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spans="1:26" ht="15.75" customHeight="1" x14ac:dyDescent="0.2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spans="1:26" ht="15.75" customHeight="1" x14ac:dyDescent="0.2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spans="1:26" ht="15.75" customHeight="1" x14ac:dyDescent="0.2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spans="1:26" ht="15.75" customHeight="1" x14ac:dyDescent="0.2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spans="1:26" ht="15.75" customHeight="1" x14ac:dyDescent="0.2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spans="1:26" ht="15.75" customHeight="1" x14ac:dyDescent="0.2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spans="1:26" ht="15.75" customHeight="1" x14ac:dyDescent="0.2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spans="1:26" ht="15.75" customHeight="1" x14ac:dyDescent="0.2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spans="1:26" ht="15.75" customHeight="1" x14ac:dyDescent="0.2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spans="1:26" ht="15.75" customHeight="1" x14ac:dyDescent="0.2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spans="1:26" ht="15.75" customHeight="1" x14ac:dyDescent="0.2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spans="1:26" ht="15.75" customHeight="1" x14ac:dyDescent="0.2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spans="1:26" ht="15.75" customHeight="1" x14ac:dyDescent="0.2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spans="1:26" ht="15.75" customHeight="1" x14ac:dyDescent="0.2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spans="1:26" ht="15.75" customHeight="1" x14ac:dyDescent="0.2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spans="1:26" ht="15.75" customHeight="1" x14ac:dyDescent="0.2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spans="1:26" ht="15.75" customHeight="1" x14ac:dyDescent="0.2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spans="1:26" ht="15.75" customHeight="1" x14ac:dyDescent="0.2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1:26" ht="15.75" customHeight="1" x14ac:dyDescent="0.2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spans="1:26" ht="15.75" customHeight="1" x14ac:dyDescent="0.2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spans="1:26" ht="15.75" customHeight="1" x14ac:dyDescent="0.2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spans="1:26" ht="15.75" customHeight="1" x14ac:dyDescent="0.2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spans="1:26" ht="15.75" customHeight="1" x14ac:dyDescent="0.2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spans="1:26" ht="15.75" customHeight="1" x14ac:dyDescent="0.2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spans="1:26" ht="15.75" customHeight="1" x14ac:dyDescent="0.2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spans="1:26" ht="15.75" customHeight="1" x14ac:dyDescent="0.2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spans="1:26" ht="15.75" customHeight="1" x14ac:dyDescent="0.2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spans="1:26" ht="15.75" customHeight="1" x14ac:dyDescent="0.2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spans="1:26" ht="15.75" customHeight="1" x14ac:dyDescent="0.2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spans="1:26" ht="15.75" customHeight="1" x14ac:dyDescent="0.2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spans="1:26" ht="15.75" customHeight="1" x14ac:dyDescent="0.2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spans="1:26" ht="15.75" customHeight="1" x14ac:dyDescent="0.2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spans="1:26" ht="15.75" customHeight="1" x14ac:dyDescent="0.2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spans="1:26" ht="15.75" customHeight="1" x14ac:dyDescent="0.2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spans="1:26" ht="15.75" customHeight="1" x14ac:dyDescent="0.2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spans="1:26" ht="15.75" customHeight="1" x14ac:dyDescent="0.2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spans="1:26" ht="15.75" customHeight="1" x14ac:dyDescent="0.2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spans="1:26" ht="15.75" customHeight="1" x14ac:dyDescent="0.2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spans="1:26" ht="15.75" customHeight="1" x14ac:dyDescent="0.2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spans="1:26" ht="15.75" customHeight="1" x14ac:dyDescent="0.2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spans="1:26" ht="15.75" customHeight="1" x14ac:dyDescent="0.2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spans="1:26" ht="15.75" customHeight="1" x14ac:dyDescent="0.2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spans="1:26" ht="15.75" customHeight="1" x14ac:dyDescent="0.2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spans="1:26" ht="15.75" customHeight="1" x14ac:dyDescent="0.2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spans="1:26" ht="15.75" customHeight="1" x14ac:dyDescent="0.2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spans="1:26" ht="15.75" customHeight="1" x14ac:dyDescent="0.2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spans="1:26" ht="15.75" customHeight="1" x14ac:dyDescent="0.2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spans="1:26" ht="15.75" customHeight="1" x14ac:dyDescent="0.2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spans="1:26" ht="15.75" customHeight="1" x14ac:dyDescent="0.2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spans="1:26" ht="15.75" customHeight="1" x14ac:dyDescent="0.2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spans="1:26" ht="15.75" customHeight="1" x14ac:dyDescent="0.2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spans="1:26" ht="15.75" customHeight="1" x14ac:dyDescent="0.2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spans="1:26" ht="15.75" customHeight="1" x14ac:dyDescent="0.2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spans="1:26" ht="15.75" customHeight="1" x14ac:dyDescent="0.2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spans="1:26" ht="15.75" customHeight="1" x14ac:dyDescent="0.2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spans="1:26" ht="15.75" customHeight="1" x14ac:dyDescent="0.2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spans="1:26" ht="15.75" customHeight="1" x14ac:dyDescent="0.2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spans="1:26" ht="15.75" customHeight="1" x14ac:dyDescent="0.2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spans="1:26" ht="15.75" customHeight="1" x14ac:dyDescent="0.2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spans="1:26" ht="15.75" customHeight="1" x14ac:dyDescent="0.2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spans="1:26" ht="15.75" customHeight="1" x14ac:dyDescent="0.2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spans="1:26" ht="15.75" customHeight="1" x14ac:dyDescent="0.2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spans="1:26" ht="15.75" customHeight="1" x14ac:dyDescent="0.2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spans="1:26" ht="15.75" customHeight="1" x14ac:dyDescent="0.2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spans="1:26" ht="15.75" customHeight="1" x14ac:dyDescent="0.2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spans="1:26" ht="15.75" customHeight="1" x14ac:dyDescent="0.2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spans="1:26" ht="15.75" customHeight="1" x14ac:dyDescent="0.2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spans="1:26" ht="15.75" customHeight="1" x14ac:dyDescent="0.2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spans="1:26" ht="15.75" customHeight="1" x14ac:dyDescent="0.2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spans="1:26" ht="15.75" customHeight="1" x14ac:dyDescent="0.2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spans="1:26" ht="15.75" customHeight="1" x14ac:dyDescent="0.2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spans="1:26" ht="15.75" customHeight="1" x14ac:dyDescent="0.2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spans="1:26" ht="15.75" customHeight="1" x14ac:dyDescent="0.2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spans="1:26" ht="15.75" customHeight="1" x14ac:dyDescent="0.2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spans="1:26" ht="15.75" customHeight="1" x14ac:dyDescent="0.2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spans="1:26" ht="15.75" customHeight="1" x14ac:dyDescent="0.2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spans="1:26" ht="15.75" customHeight="1" x14ac:dyDescent="0.2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spans="1:26" ht="15.75" customHeight="1" x14ac:dyDescent="0.2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spans="1:26" ht="15.75" customHeight="1" x14ac:dyDescent="0.2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spans="1:26" ht="15.75" customHeight="1" x14ac:dyDescent="0.2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spans="1:26" ht="15.75" customHeight="1" x14ac:dyDescent="0.2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spans="1:26" ht="15.75" customHeight="1" x14ac:dyDescent="0.2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spans="1:26" ht="15.75" customHeight="1" x14ac:dyDescent="0.2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spans="1:26" ht="15.75" customHeight="1" x14ac:dyDescent="0.2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spans="1:26" ht="15.75" customHeight="1" x14ac:dyDescent="0.2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spans="1:26" ht="15.75" customHeight="1" x14ac:dyDescent="0.2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spans="1:26" ht="15.75" customHeight="1" x14ac:dyDescent="0.2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spans="1:26" ht="15.75" customHeight="1" x14ac:dyDescent="0.2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spans="1:26" ht="15.75" customHeight="1" x14ac:dyDescent="0.2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spans="1:26" ht="15.75" customHeight="1" x14ac:dyDescent="0.2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spans="1:26" ht="15.75" customHeight="1" x14ac:dyDescent="0.2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spans="1:26" ht="15.75" customHeight="1" x14ac:dyDescent="0.2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spans="1:26" ht="15.75" customHeight="1" x14ac:dyDescent="0.2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spans="1:26" ht="15.75" customHeight="1" x14ac:dyDescent="0.2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spans="1:26" ht="15.75" customHeight="1" x14ac:dyDescent="0.2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spans="1:26" ht="15.75" customHeight="1" x14ac:dyDescent="0.2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spans="1:26" ht="15.75" customHeight="1" x14ac:dyDescent="0.2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spans="1:26" ht="15.75" customHeight="1" x14ac:dyDescent="0.2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spans="1:26" ht="15.75" customHeight="1" x14ac:dyDescent="0.2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spans="1:26" ht="15.75" customHeight="1" x14ac:dyDescent="0.2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spans="1:26" ht="15.75" customHeight="1" x14ac:dyDescent="0.2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spans="1:26" ht="15.75" customHeight="1" x14ac:dyDescent="0.2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spans="1:26" ht="15.75" customHeight="1" x14ac:dyDescent="0.2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spans="1:26" ht="15.75" customHeight="1" x14ac:dyDescent="0.2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spans="1:26" ht="15.75" customHeight="1" x14ac:dyDescent="0.2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spans="1:26" ht="15.75" customHeight="1" x14ac:dyDescent="0.2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spans="1:26" ht="15.75" customHeight="1" x14ac:dyDescent="0.2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spans="1:26" ht="15.75" customHeight="1" x14ac:dyDescent="0.2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spans="1:26" ht="15.75" customHeight="1" x14ac:dyDescent="0.2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spans="1:26" ht="15.75" customHeight="1" x14ac:dyDescent="0.2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spans="1:26" ht="15.75" customHeight="1" x14ac:dyDescent="0.2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spans="1:26" ht="15.75" customHeight="1" x14ac:dyDescent="0.2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spans="1:26" ht="15.75" customHeight="1" x14ac:dyDescent="0.2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spans="1:26" ht="15.75" customHeight="1" x14ac:dyDescent="0.2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spans="1:26" ht="15.75" customHeight="1" x14ac:dyDescent="0.2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spans="1:26" ht="15.75" customHeight="1" x14ac:dyDescent="0.2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spans="1:26" ht="15.75" customHeight="1" x14ac:dyDescent="0.2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spans="1:26" ht="15.75" customHeight="1" x14ac:dyDescent="0.2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spans="1:26" ht="15.75" customHeight="1" x14ac:dyDescent="0.2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spans="1:26" ht="15.75" customHeight="1" x14ac:dyDescent="0.2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spans="1:26" ht="15.75" customHeight="1" x14ac:dyDescent="0.2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spans="1:26" ht="15.75" customHeight="1" x14ac:dyDescent="0.2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spans="1:26" ht="15.75" customHeight="1" x14ac:dyDescent="0.2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spans="1:26" ht="15.75" customHeight="1" x14ac:dyDescent="0.2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spans="1:26" ht="15.75" customHeight="1" x14ac:dyDescent="0.2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spans="1:26" ht="15.75" customHeight="1" x14ac:dyDescent="0.2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spans="1:26" ht="15.75" customHeight="1" x14ac:dyDescent="0.2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spans="1:26" ht="15.75" customHeight="1" x14ac:dyDescent="0.2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spans="1:26" ht="15.75" customHeight="1" x14ac:dyDescent="0.2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spans="1:26" ht="15.75" customHeight="1" x14ac:dyDescent="0.2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spans="1:26" ht="15.75" customHeight="1" x14ac:dyDescent="0.2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spans="1:26" ht="15.75" customHeight="1" x14ac:dyDescent="0.2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spans="1:26" ht="15.75" customHeight="1" x14ac:dyDescent="0.2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spans="1:26" ht="15.75" customHeight="1" x14ac:dyDescent="0.2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spans="1:26" ht="15.75" customHeight="1" x14ac:dyDescent="0.2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spans="1:26" ht="15.75" customHeight="1" x14ac:dyDescent="0.2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spans="1:26" ht="15.75" customHeight="1" x14ac:dyDescent="0.2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spans="1:26" ht="15.75" customHeight="1" x14ac:dyDescent="0.2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spans="1:26" ht="15.75" customHeight="1" x14ac:dyDescent="0.2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spans="1:26" ht="15.75" customHeight="1" x14ac:dyDescent="0.2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spans="1:26" ht="15.75" customHeight="1" x14ac:dyDescent="0.2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spans="1:26" ht="15.75" customHeight="1" x14ac:dyDescent="0.2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spans="1:26" ht="15.75" customHeight="1" x14ac:dyDescent="0.2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spans="1:26" ht="15.75" customHeight="1" x14ac:dyDescent="0.2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spans="1:26" ht="15.75" customHeight="1" x14ac:dyDescent="0.2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spans="1:26" ht="15.75" customHeight="1" x14ac:dyDescent="0.2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spans="1:26" ht="15.75" customHeight="1" x14ac:dyDescent="0.2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spans="1:26" ht="15.75" customHeight="1" x14ac:dyDescent="0.2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spans="1:26" ht="15.75" customHeight="1" x14ac:dyDescent="0.2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spans="1:26" ht="15.75" customHeight="1" x14ac:dyDescent="0.2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spans="1:26" ht="15.75" customHeight="1" x14ac:dyDescent="0.2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spans="1:26" ht="15.75" customHeight="1" x14ac:dyDescent="0.2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spans="1:26" ht="15.75" customHeight="1" x14ac:dyDescent="0.2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spans="1:26" ht="15.75" customHeight="1" x14ac:dyDescent="0.2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spans="1:26" ht="15.75" customHeight="1" x14ac:dyDescent="0.2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spans="1:26" ht="15.75" customHeight="1" x14ac:dyDescent="0.2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spans="1:26" ht="15.75" customHeight="1" x14ac:dyDescent="0.2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spans="1:26" ht="15.75" customHeight="1" x14ac:dyDescent="0.2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spans="1:26" ht="15.75" customHeight="1" x14ac:dyDescent="0.2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spans="1:26" ht="15.75" customHeight="1" x14ac:dyDescent="0.2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spans="1:26" ht="15.75" customHeight="1" x14ac:dyDescent="0.2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spans="1:26" ht="15.75" customHeight="1" x14ac:dyDescent="0.2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spans="1:26" ht="15.75" customHeight="1" x14ac:dyDescent="0.2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spans="1:26" ht="15.75" customHeight="1" x14ac:dyDescent="0.2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spans="1:26" ht="15.75" customHeight="1" x14ac:dyDescent="0.2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spans="1:26" ht="15.75" customHeight="1" x14ac:dyDescent="0.2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spans="1:26" ht="15.75" customHeight="1" x14ac:dyDescent="0.2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spans="1:26" ht="15.75" customHeight="1" x14ac:dyDescent="0.2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spans="1:26" ht="15.75" customHeight="1" x14ac:dyDescent="0.2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spans="1:26" ht="15.75" customHeight="1" x14ac:dyDescent="0.2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spans="1:26" ht="15.75" customHeight="1" x14ac:dyDescent="0.2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spans="1:26" ht="15.75" customHeight="1" x14ac:dyDescent="0.2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spans="1:26" ht="15.75" customHeight="1" x14ac:dyDescent="0.2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spans="1:26" ht="15.75" customHeight="1" x14ac:dyDescent="0.2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spans="1:26" ht="15.75" customHeight="1" x14ac:dyDescent="0.2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spans="1:26" ht="15.75" customHeight="1" x14ac:dyDescent="0.2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spans="1:26" ht="15.75" customHeight="1" x14ac:dyDescent="0.2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spans="1:26" ht="15.75" customHeight="1" x14ac:dyDescent="0.2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spans="1:26" ht="15.75" customHeight="1" x14ac:dyDescent="0.2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spans="1:26" ht="15.75" customHeight="1" x14ac:dyDescent="0.2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spans="1:26" ht="15.75" customHeight="1" x14ac:dyDescent="0.2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spans="1:26" ht="15.75" customHeight="1" x14ac:dyDescent="0.2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spans="1:26" ht="15.75" customHeight="1" x14ac:dyDescent="0.2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spans="1:26" ht="15.75" customHeight="1" x14ac:dyDescent="0.2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1:26" ht="15.75" customHeight="1" x14ac:dyDescent="0.2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spans="1:26" ht="15.75" customHeight="1" x14ac:dyDescent="0.2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spans="1:26" ht="15.75" customHeight="1" x14ac:dyDescent="0.2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spans="1:26" ht="15.75" customHeight="1" x14ac:dyDescent="0.2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spans="1:26" ht="15.75" customHeight="1" x14ac:dyDescent="0.2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spans="1:26" ht="15.75" customHeight="1" x14ac:dyDescent="0.2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spans="1:26" ht="15.75" customHeight="1" x14ac:dyDescent="0.2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spans="1:26" ht="15.75" customHeight="1" x14ac:dyDescent="0.2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spans="1:26" ht="15.75" customHeight="1" x14ac:dyDescent="0.2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spans="1:26" ht="15.75" customHeight="1" x14ac:dyDescent="0.2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spans="1:26" ht="15.75" customHeight="1" x14ac:dyDescent="0.2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spans="1:26" ht="15.75" customHeight="1" x14ac:dyDescent="0.2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spans="1:26" ht="15.75" customHeight="1" x14ac:dyDescent="0.2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spans="1:26" ht="15.75" customHeight="1" x14ac:dyDescent="0.2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spans="1:26" ht="15.75" customHeight="1" x14ac:dyDescent="0.2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spans="1:26" ht="15.75" customHeight="1" x14ac:dyDescent="0.2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spans="1:26" ht="15.75" customHeight="1" x14ac:dyDescent="0.2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spans="1:26" ht="15.75" customHeight="1" x14ac:dyDescent="0.2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spans="1:26" ht="15.75" customHeight="1" x14ac:dyDescent="0.2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spans="1:26" ht="15.75" customHeight="1" x14ac:dyDescent="0.2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spans="1:26" ht="15.75" customHeight="1" x14ac:dyDescent="0.2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spans="1:26" ht="15.75" customHeight="1" x14ac:dyDescent="0.2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spans="1:26" ht="15.75" customHeight="1" x14ac:dyDescent="0.2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spans="1:26" ht="15.75" customHeight="1" x14ac:dyDescent="0.2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spans="1:26" ht="15.75" customHeight="1" x14ac:dyDescent="0.2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spans="1:26" ht="15.75" customHeight="1" x14ac:dyDescent="0.2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spans="1:26" ht="15.75" customHeight="1" x14ac:dyDescent="0.2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spans="1:26" ht="15.75" customHeight="1" x14ac:dyDescent="0.2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spans="1:26" ht="15.75" customHeight="1" x14ac:dyDescent="0.2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spans="1:26" ht="15.75" customHeight="1" x14ac:dyDescent="0.2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spans="1:26" ht="15.75" customHeight="1" x14ac:dyDescent="0.2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spans="1:26" ht="15.75" customHeight="1" x14ac:dyDescent="0.2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spans="1:26" ht="15.75" customHeight="1" x14ac:dyDescent="0.2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spans="1:26" ht="15.75" customHeight="1" x14ac:dyDescent="0.2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spans="1:26" ht="15.75" customHeight="1" x14ac:dyDescent="0.2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spans="1:26" ht="15.75" customHeight="1" x14ac:dyDescent="0.2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spans="1:26" ht="15.75" customHeight="1" x14ac:dyDescent="0.2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spans="1:26" ht="15.75" customHeight="1" x14ac:dyDescent="0.2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spans="1:26" ht="15.75" customHeight="1" x14ac:dyDescent="0.2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spans="1:26" ht="15.75" customHeight="1" x14ac:dyDescent="0.2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spans="1:26" ht="15.75" customHeight="1" x14ac:dyDescent="0.2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spans="1:26" ht="15.75" customHeight="1" x14ac:dyDescent="0.2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spans="1:26" ht="15.75" customHeight="1" x14ac:dyDescent="0.2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spans="1:26" ht="15.75" customHeight="1" x14ac:dyDescent="0.2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spans="1:26" ht="15.75" customHeight="1" x14ac:dyDescent="0.2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spans="1:26" ht="15.75" customHeight="1" x14ac:dyDescent="0.2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spans="1:26" ht="15.75" customHeight="1" x14ac:dyDescent="0.2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spans="1:26" ht="15.75" customHeight="1" x14ac:dyDescent="0.2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spans="1:26" ht="15.75" customHeight="1" x14ac:dyDescent="0.2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spans="1:26" ht="15.75" customHeight="1" x14ac:dyDescent="0.2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spans="1:26" ht="15.75" customHeight="1" x14ac:dyDescent="0.2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spans="1:26" ht="15.75" customHeight="1" x14ac:dyDescent="0.2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spans="1:26" ht="15.75" customHeight="1" x14ac:dyDescent="0.2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spans="1:26" ht="15.75" customHeight="1" x14ac:dyDescent="0.2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spans="1:26" ht="15.75" customHeight="1" x14ac:dyDescent="0.2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spans="1:26" ht="15.75" customHeight="1" x14ac:dyDescent="0.2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spans="1:26" ht="15.75" customHeight="1" x14ac:dyDescent="0.2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spans="1:26" ht="15.75" customHeight="1" x14ac:dyDescent="0.2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spans="1:26" ht="15.75" customHeight="1" x14ac:dyDescent="0.2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spans="1:26" ht="15.75" customHeight="1" x14ac:dyDescent="0.2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spans="1:26" ht="15.75" customHeight="1" x14ac:dyDescent="0.2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spans="1:26" ht="15.75" customHeight="1" x14ac:dyDescent="0.2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spans="1:26" ht="15.75" customHeight="1" x14ac:dyDescent="0.2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spans="1:26" ht="15.75" customHeight="1" x14ac:dyDescent="0.2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spans="1:26" ht="15.75" customHeight="1" x14ac:dyDescent="0.2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spans="1:26" ht="15.75" customHeight="1" x14ac:dyDescent="0.2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spans="1:26" ht="15.75" customHeight="1" x14ac:dyDescent="0.2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spans="1:26" ht="15.75" customHeight="1" x14ac:dyDescent="0.2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spans="1:26" ht="15.75" customHeight="1" x14ac:dyDescent="0.2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spans="1:26" ht="15.75" customHeight="1" x14ac:dyDescent="0.2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spans="1:26" ht="15.75" customHeight="1" x14ac:dyDescent="0.2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spans="1:26" ht="15.75" customHeight="1" x14ac:dyDescent="0.2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spans="1:26" ht="15.75" customHeight="1" x14ac:dyDescent="0.2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spans="1:26" ht="15.75" customHeight="1" x14ac:dyDescent="0.2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spans="1:26" ht="15.75" customHeight="1" x14ac:dyDescent="0.2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spans="1:26" ht="15.75" customHeight="1" x14ac:dyDescent="0.2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spans="1:26" ht="15.75" customHeight="1" x14ac:dyDescent="0.2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spans="1:26" ht="15.75" customHeight="1" x14ac:dyDescent="0.2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spans="1:26" ht="15.75" customHeight="1" x14ac:dyDescent="0.2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spans="1:26" ht="15.75" customHeight="1" x14ac:dyDescent="0.2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spans="1:26" ht="15.75" customHeight="1" x14ac:dyDescent="0.2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spans="1:26" ht="15.75" customHeight="1" x14ac:dyDescent="0.2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spans="1:26" ht="15.75" customHeight="1" x14ac:dyDescent="0.2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spans="1:26" ht="15.75" customHeight="1" x14ac:dyDescent="0.2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spans="1:26" ht="15.75" customHeight="1" x14ac:dyDescent="0.2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spans="1:26" ht="15.75" customHeight="1" x14ac:dyDescent="0.2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spans="1:26" ht="15.75" customHeight="1" x14ac:dyDescent="0.2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spans="1:26" ht="15.75" customHeight="1" x14ac:dyDescent="0.2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spans="1:26" ht="15.75" customHeight="1" x14ac:dyDescent="0.2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spans="1:26" ht="15.75" customHeight="1" x14ac:dyDescent="0.2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spans="1:26" ht="15.75" customHeight="1" x14ac:dyDescent="0.2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spans="1:26" ht="15.75" customHeight="1" x14ac:dyDescent="0.2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spans="1:26" ht="15.75" customHeight="1" x14ac:dyDescent="0.2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spans="1:26" ht="15.75" customHeight="1" x14ac:dyDescent="0.2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spans="1:26" ht="15.75" customHeight="1" x14ac:dyDescent="0.2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spans="1:26" ht="15.75" customHeight="1" x14ac:dyDescent="0.2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spans="1:26" ht="15.75" customHeight="1" x14ac:dyDescent="0.2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spans="1:26" ht="15.75" customHeight="1" x14ac:dyDescent="0.2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spans="1:26" ht="15.75" customHeight="1" x14ac:dyDescent="0.2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spans="1:26" ht="15.75" customHeight="1" x14ac:dyDescent="0.2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spans="1:26" ht="15.75" customHeight="1" x14ac:dyDescent="0.2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spans="1:26" ht="15.75" customHeight="1" x14ac:dyDescent="0.2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spans="1:26" ht="15.75" customHeight="1" x14ac:dyDescent="0.2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spans="1:26" ht="15.75" customHeight="1" x14ac:dyDescent="0.2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spans="1:26" ht="15.75" customHeight="1" x14ac:dyDescent="0.2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spans="1:26" ht="15.75" customHeight="1" x14ac:dyDescent="0.2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spans="1:26" ht="15.75" customHeight="1" x14ac:dyDescent="0.2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spans="1:26" ht="15.75" customHeight="1" x14ac:dyDescent="0.2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spans="1:26" ht="15.75" customHeight="1" x14ac:dyDescent="0.2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spans="1:26" ht="15.75" customHeight="1" x14ac:dyDescent="0.2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spans="1:26" ht="15.75" customHeight="1" x14ac:dyDescent="0.2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spans="1:26" ht="15.75" customHeight="1" x14ac:dyDescent="0.2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spans="1:26" ht="15.75" customHeight="1" x14ac:dyDescent="0.2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spans="1:26" ht="15.75" customHeight="1" x14ac:dyDescent="0.2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spans="1:26" ht="15.75" customHeight="1" x14ac:dyDescent="0.2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spans="1:26" ht="15.75" customHeight="1" x14ac:dyDescent="0.2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spans="1:26" ht="15.75" customHeight="1" x14ac:dyDescent="0.2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spans="1:26" ht="15.75" customHeight="1" x14ac:dyDescent="0.2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spans="1:26" ht="15.75" customHeight="1" x14ac:dyDescent="0.2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spans="1:26" ht="15.75" customHeight="1" x14ac:dyDescent="0.2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spans="1:26" ht="15.75" customHeight="1" x14ac:dyDescent="0.2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spans="1:26" ht="15.75" customHeight="1" x14ac:dyDescent="0.2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spans="1:26" ht="15.75" customHeight="1" x14ac:dyDescent="0.2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spans="1:26" ht="15.75" customHeight="1" x14ac:dyDescent="0.2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spans="1:26" ht="15.75" customHeight="1" x14ac:dyDescent="0.2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spans="1:26" ht="15.75" customHeight="1" x14ac:dyDescent="0.2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spans="1:26" ht="15.75" customHeight="1" x14ac:dyDescent="0.2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spans="1:26" ht="15.75" customHeight="1" x14ac:dyDescent="0.2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spans="1:26" ht="15.75" customHeight="1" x14ac:dyDescent="0.2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spans="1:26" ht="15.75" customHeight="1" x14ac:dyDescent="0.2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spans="1:26" ht="15.75" customHeight="1" x14ac:dyDescent="0.2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spans="1:26" ht="15.75" customHeight="1" x14ac:dyDescent="0.2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spans="1:26" ht="15.75" customHeight="1" x14ac:dyDescent="0.2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spans="1:26" ht="15.75" customHeight="1" x14ac:dyDescent="0.2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spans="1:26" ht="15.75" customHeight="1" x14ac:dyDescent="0.2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spans="1:26" ht="15.75" customHeight="1" x14ac:dyDescent="0.2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spans="1:26" ht="15.75" customHeight="1" x14ac:dyDescent="0.2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spans="1:26" ht="15.75" customHeight="1" x14ac:dyDescent="0.2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spans="1:26" ht="15.75" customHeight="1" x14ac:dyDescent="0.2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spans="1:26" ht="15.75" customHeight="1" x14ac:dyDescent="0.2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spans="1:26" ht="15.75" customHeight="1" x14ac:dyDescent="0.2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spans="1:26" ht="15.75" customHeight="1" x14ac:dyDescent="0.2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spans="1:26" ht="15.75" customHeight="1" x14ac:dyDescent="0.2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spans="1:26" ht="15.75" customHeight="1" x14ac:dyDescent="0.2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spans="1:26" ht="15.75" customHeight="1" x14ac:dyDescent="0.2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spans="1:26" ht="15.75" customHeight="1" x14ac:dyDescent="0.2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spans="1:26" ht="15.75" customHeight="1" x14ac:dyDescent="0.2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spans="1:26" ht="15.75" customHeight="1" x14ac:dyDescent="0.2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spans="1:26" ht="15.75" customHeight="1" x14ac:dyDescent="0.2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spans="1:26" ht="15.75" customHeight="1" x14ac:dyDescent="0.2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spans="1:26" ht="15.75" customHeight="1" x14ac:dyDescent="0.2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spans="1:26" ht="15.75" customHeight="1" x14ac:dyDescent="0.2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spans="1:26" ht="15.75" customHeight="1" x14ac:dyDescent="0.2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spans="1:26" ht="15.75" customHeight="1" x14ac:dyDescent="0.2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spans="1:26" ht="15.75" customHeight="1" x14ac:dyDescent="0.2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spans="1:26" ht="15.75" customHeight="1" x14ac:dyDescent="0.2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spans="1:26" ht="15.75" customHeight="1" x14ac:dyDescent="0.2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spans="1:26" ht="15.75" customHeight="1" x14ac:dyDescent="0.2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spans="1:26" ht="15.75" customHeight="1" x14ac:dyDescent="0.2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spans="1:26" ht="15.75" customHeight="1" x14ac:dyDescent="0.2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spans="1:26" ht="15.75" customHeight="1" x14ac:dyDescent="0.2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spans="1:26" ht="15.75" customHeight="1" x14ac:dyDescent="0.2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spans="1:26" ht="15.75" customHeight="1" x14ac:dyDescent="0.2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spans="1:26" ht="15.75" customHeight="1" x14ac:dyDescent="0.2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spans="1:26" ht="15.75" customHeight="1" x14ac:dyDescent="0.2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spans="1:26" ht="15.75" customHeight="1" x14ac:dyDescent="0.2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spans="1:26" ht="15.75" customHeight="1" x14ac:dyDescent="0.2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spans="1:26" ht="15.75" customHeight="1" x14ac:dyDescent="0.2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spans="1:26" ht="15.75" customHeight="1" x14ac:dyDescent="0.2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spans="1:26" ht="15.75" customHeight="1" x14ac:dyDescent="0.2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spans="1:26" ht="15.75" customHeight="1" x14ac:dyDescent="0.2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spans="1:26" ht="15.75" customHeight="1" x14ac:dyDescent="0.2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spans="1:26" ht="15.75" customHeight="1" x14ac:dyDescent="0.2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spans="1:26" ht="15.75" customHeight="1" x14ac:dyDescent="0.2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spans="1:26" ht="15.75" customHeight="1" x14ac:dyDescent="0.2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spans="1:26" ht="15.75" customHeight="1" x14ac:dyDescent="0.2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spans="1:26" ht="15.75" customHeight="1" x14ac:dyDescent="0.2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spans="1:26" ht="15.75" customHeight="1" x14ac:dyDescent="0.2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spans="1:26" ht="15.75" customHeight="1" x14ac:dyDescent="0.2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spans="1:26" ht="15.75" customHeight="1" x14ac:dyDescent="0.2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spans="1:26" ht="15.75" customHeight="1" x14ac:dyDescent="0.2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spans="1:26" ht="15.75" customHeight="1" x14ac:dyDescent="0.2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spans="1:26" ht="15.75" customHeight="1" x14ac:dyDescent="0.2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spans="1:26" ht="15.75" customHeight="1" x14ac:dyDescent="0.2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spans="1:26" ht="15.75" customHeight="1" x14ac:dyDescent="0.2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spans="1:26" ht="15.75" customHeight="1" x14ac:dyDescent="0.2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spans="1:26" ht="15.75" customHeight="1" x14ac:dyDescent="0.2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spans="1:26" ht="15.75" customHeight="1" x14ac:dyDescent="0.2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spans="1:26" ht="15.75" customHeight="1" x14ac:dyDescent="0.2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spans="1:26" ht="15.75" customHeight="1" x14ac:dyDescent="0.2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spans="1:26" ht="15.75" customHeight="1" x14ac:dyDescent="0.2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spans="1:26" ht="15.75" customHeight="1" x14ac:dyDescent="0.2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spans="1:26" ht="15.75" customHeight="1" x14ac:dyDescent="0.2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spans="1:26" ht="15.75" customHeight="1" x14ac:dyDescent="0.2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spans="1:26" ht="15.75" customHeight="1" x14ac:dyDescent="0.2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spans="1:26" ht="15.75" customHeight="1" x14ac:dyDescent="0.2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spans="1:26" ht="15.75" customHeight="1" x14ac:dyDescent="0.2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spans="1:26" ht="15.75" customHeight="1" x14ac:dyDescent="0.2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spans="1:26" ht="15.75" customHeight="1" x14ac:dyDescent="0.2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spans="1:26" ht="15.75" customHeight="1" x14ac:dyDescent="0.2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spans="1:26" ht="15.75" customHeight="1" x14ac:dyDescent="0.2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spans="1:26" ht="15.75" customHeight="1" x14ac:dyDescent="0.2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spans="1:26" ht="15.75" customHeight="1" x14ac:dyDescent="0.2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spans="1:26" ht="15.75" customHeight="1" x14ac:dyDescent="0.2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spans="1:26" ht="15.75" customHeight="1" x14ac:dyDescent="0.2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spans="1:26" ht="15.75" customHeight="1" x14ac:dyDescent="0.2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spans="1:26" ht="15.75" customHeight="1" x14ac:dyDescent="0.2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spans="1:26" ht="15.75" customHeight="1" x14ac:dyDescent="0.2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spans="1:26" ht="15.75" customHeight="1" x14ac:dyDescent="0.2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spans="1:26" ht="15.75" customHeight="1" x14ac:dyDescent="0.2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spans="1:26" ht="15.75" customHeight="1" x14ac:dyDescent="0.2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spans="1:26" ht="15.75" customHeight="1" x14ac:dyDescent="0.2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spans="1:26" ht="15.75" customHeight="1" x14ac:dyDescent="0.2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spans="1:26" ht="15.75" customHeight="1" x14ac:dyDescent="0.2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spans="1:26" ht="15.75" customHeight="1" x14ac:dyDescent="0.2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spans="1:26" ht="15.75" customHeight="1" x14ac:dyDescent="0.2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spans="1:26" ht="15.75" customHeight="1" x14ac:dyDescent="0.2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spans="1:26" ht="15.75" customHeight="1" x14ac:dyDescent="0.2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spans="1:26" ht="15.75" customHeight="1" x14ac:dyDescent="0.2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spans="1:26" ht="15.75" customHeight="1" x14ac:dyDescent="0.2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spans="1:26" ht="15.75" customHeight="1" x14ac:dyDescent="0.2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spans="1:26" ht="15.75" customHeight="1" x14ac:dyDescent="0.2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spans="1:26" ht="15.75" customHeight="1" x14ac:dyDescent="0.2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spans="1:26" ht="15.75" customHeight="1" x14ac:dyDescent="0.2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spans="1:26" ht="15.75" customHeight="1" x14ac:dyDescent="0.2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spans="1:26" ht="15.75" customHeight="1" x14ac:dyDescent="0.2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spans="1:26" ht="15.75" customHeight="1" x14ac:dyDescent="0.2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spans="1:26" ht="15.75" customHeight="1" x14ac:dyDescent="0.2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spans="1:26" ht="15.75" customHeight="1" x14ac:dyDescent="0.2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spans="1:26" ht="15.75" customHeight="1" x14ac:dyDescent="0.2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spans="1:26" ht="15.75" customHeight="1" x14ac:dyDescent="0.2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spans="1:26" ht="15.75" customHeight="1" x14ac:dyDescent="0.2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spans="1:26" ht="15.75" customHeight="1" x14ac:dyDescent="0.2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spans="1:26" ht="15.75" customHeight="1" x14ac:dyDescent="0.2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spans="1:26" ht="15.75" customHeight="1" x14ac:dyDescent="0.2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spans="1:26" ht="15.75" customHeight="1" x14ac:dyDescent="0.2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spans="1:26" ht="15.75" customHeight="1" x14ac:dyDescent="0.2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spans="1:26" ht="15.75" customHeight="1" x14ac:dyDescent="0.2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spans="1:26" ht="15.75" customHeight="1" x14ac:dyDescent="0.2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spans="1:26" ht="15.75" customHeight="1" x14ac:dyDescent="0.2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spans="1:26" ht="15.75" customHeight="1" x14ac:dyDescent="0.2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spans="1:26" ht="15.75" customHeight="1" x14ac:dyDescent="0.2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spans="1:26" ht="15.75" customHeight="1" x14ac:dyDescent="0.2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spans="1:26" ht="15.75" customHeight="1" x14ac:dyDescent="0.2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spans="1:26" ht="15.75" customHeight="1" x14ac:dyDescent="0.2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spans="1:26" ht="15.75" customHeight="1" x14ac:dyDescent="0.2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spans="1:26" ht="15.75" customHeight="1" x14ac:dyDescent="0.2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spans="1:26" ht="15.75" customHeight="1" x14ac:dyDescent="0.2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spans="1:26" ht="15.75" customHeight="1" x14ac:dyDescent="0.2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spans="1:26" ht="15.75" customHeight="1" x14ac:dyDescent="0.2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spans="1:26" ht="15.75" customHeight="1" x14ac:dyDescent="0.2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spans="1:26" ht="15.75" customHeight="1" x14ac:dyDescent="0.2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spans="1:26" ht="15.75" customHeight="1" x14ac:dyDescent="0.2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spans="1:26" ht="15.75" customHeight="1" x14ac:dyDescent="0.2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spans="1:26" ht="15.75" customHeight="1" x14ac:dyDescent="0.2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spans="1:26" ht="15.75" customHeight="1" x14ac:dyDescent="0.2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spans="1:26" ht="15.75" customHeight="1" x14ac:dyDescent="0.2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spans="1:26" ht="15.75" customHeight="1" x14ac:dyDescent="0.2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spans="1:26" ht="15.75" customHeight="1" x14ac:dyDescent="0.2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spans="1:26" ht="15.75" customHeight="1" x14ac:dyDescent="0.2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spans="1:26" ht="15.75" customHeight="1" x14ac:dyDescent="0.2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spans="1:26" ht="15.75" customHeight="1" x14ac:dyDescent="0.2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spans="1:26" ht="15.75" customHeight="1" x14ac:dyDescent="0.2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spans="1:26" ht="15.75" customHeight="1" x14ac:dyDescent="0.2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spans="1:26" ht="15.75" customHeight="1" x14ac:dyDescent="0.2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spans="1:26" ht="15.75" customHeight="1" x14ac:dyDescent="0.2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spans="1:26" ht="15.75" customHeight="1" x14ac:dyDescent="0.2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spans="1:26" ht="15.75" customHeight="1" x14ac:dyDescent="0.2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spans="1:26" ht="15.75" customHeight="1" x14ac:dyDescent="0.2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spans="1:26" ht="15.75" customHeight="1" x14ac:dyDescent="0.2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spans="1:26" ht="15.75" customHeight="1" x14ac:dyDescent="0.2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spans="1:26" ht="15.75" customHeight="1" x14ac:dyDescent="0.2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spans="1:26" ht="15.75" customHeight="1" x14ac:dyDescent="0.2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spans="1:26" ht="15.75" customHeight="1" x14ac:dyDescent="0.2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spans="1:26" ht="15.75" customHeight="1" x14ac:dyDescent="0.2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spans="1:26" ht="15.75" customHeight="1" x14ac:dyDescent="0.2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spans="1:26" ht="15.75" customHeight="1" x14ac:dyDescent="0.2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spans="1:26" ht="15.75" customHeight="1" x14ac:dyDescent="0.2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spans="1:26" ht="15.75" customHeight="1" x14ac:dyDescent="0.2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spans="1:26" ht="15.75" customHeight="1" x14ac:dyDescent="0.2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spans="1:26" ht="15.75" customHeight="1" x14ac:dyDescent="0.2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spans="1:26" ht="15.75" customHeight="1" x14ac:dyDescent="0.2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spans="1:26" ht="15.75" customHeight="1" x14ac:dyDescent="0.2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spans="1:26" ht="15.75" customHeight="1" x14ac:dyDescent="0.2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spans="1:26" ht="15.75" customHeight="1" x14ac:dyDescent="0.2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spans="1:26" ht="15.75" customHeight="1" x14ac:dyDescent="0.2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spans="1:26" ht="15.75" customHeight="1" x14ac:dyDescent="0.2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spans="1:26" ht="15.75" customHeight="1" x14ac:dyDescent="0.2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spans="1:26" ht="15.75" customHeight="1" x14ac:dyDescent="0.2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spans="1:26" ht="15.75" customHeight="1" x14ac:dyDescent="0.2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spans="1:26" ht="15.75" customHeight="1" x14ac:dyDescent="0.2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spans="1:26" ht="15.75" customHeight="1" x14ac:dyDescent="0.2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spans="1:26" ht="15.75" customHeight="1" x14ac:dyDescent="0.2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spans="1:26" ht="15.75" customHeight="1" x14ac:dyDescent="0.2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spans="1:26" ht="15.75" customHeight="1" x14ac:dyDescent="0.2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spans="1:26" ht="15.75" customHeight="1" x14ac:dyDescent="0.2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spans="1:26" ht="15.75" customHeight="1" x14ac:dyDescent="0.2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spans="1:26" ht="15.75" customHeight="1" x14ac:dyDescent="0.2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spans="1:26" ht="15.75" customHeight="1" x14ac:dyDescent="0.2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spans="1:26" ht="15.75" customHeight="1" x14ac:dyDescent="0.2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spans="1:26" ht="15.75" customHeight="1" x14ac:dyDescent="0.2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spans="1:26" ht="15.75" customHeight="1" x14ac:dyDescent="0.2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spans="1:26" ht="15.75" customHeight="1" x14ac:dyDescent="0.2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spans="1:26" ht="15.75" customHeight="1" x14ac:dyDescent="0.2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spans="1:26" ht="15.75" customHeight="1" x14ac:dyDescent="0.2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spans="1:26" ht="15.75" customHeight="1" x14ac:dyDescent="0.2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spans="1:26" ht="15.75" customHeight="1" x14ac:dyDescent="0.2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spans="1:26" ht="15.75" customHeight="1" x14ac:dyDescent="0.2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spans="1:26" ht="15.75" customHeight="1" x14ac:dyDescent="0.2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spans="1:26" ht="15.75" customHeight="1" x14ac:dyDescent="0.2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spans="1:26" ht="15.75" customHeight="1" x14ac:dyDescent="0.2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spans="1:26" ht="15.75" customHeight="1" x14ac:dyDescent="0.2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spans="1:26" ht="15.75" customHeight="1" x14ac:dyDescent="0.2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spans="1:26" ht="15.75" customHeight="1" x14ac:dyDescent="0.2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spans="1:26" ht="15.75" customHeight="1" x14ac:dyDescent="0.2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spans="1:26" ht="15.75" customHeight="1" x14ac:dyDescent="0.2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spans="1:26" ht="15.75" customHeight="1" x14ac:dyDescent="0.2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spans="1:26" ht="15.75" customHeight="1" x14ac:dyDescent="0.2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spans="1:26" ht="15.75" customHeight="1" x14ac:dyDescent="0.2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spans="1:26" ht="15.75" customHeight="1" x14ac:dyDescent="0.2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spans="1:26" ht="15.75" customHeight="1" x14ac:dyDescent="0.2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spans="1:26" ht="15.75" customHeight="1" x14ac:dyDescent="0.2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spans="1:26" ht="15.75" customHeight="1" x14ac:dyDescent="0.2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spans="1:26" ht="15.75" customHeight="1" x14ac:dyDescent="0.2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spans="1:26" ht="15.75" customHeight="1" x14ac:dyDescent="0.2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spans="1:26" ht="15.75" customHeight="1" x14ac:dyDescent="0.2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spans="1:26" ht="15.75" customHeight="1" x14ac:dyDescent="0.2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spans="1:26" ht="15.75" customHeight="1" x14ac:dyDescent="0.2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spans="1:26" ht="15.75" customHeight="1" x14ac:dyDescent="0.2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spans="1:26" ht="15.75" customHeight="1" x14ac:dyDescent="0.2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spans="1:26" ht="15.75" customHeight="1" x14ac:dyDescent="0.2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spans="1:26" ht="15.75" customHeight="1" x14ac:dyDescent="0.2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spans="1:26" ht="15.75" customHeight="1" x14ac:dyDescent="0.2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spans="1:26" ht="15.75" customHeight="1" x14ac:dyDescent="0.2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spans="1:26" ht="15.75" customHeight="1" x14ac:dyDescent="0.2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spans="1:26" ht="15.75" customHeight="1" x14ac:dyDescent="0.2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spans="1:26" ht="15.75" customHeight="1" x14ac:dyDescent="0.2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spans="1:26" ht="15.75" customHeight="1" x14ac:dyDescent="0.2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spans="1:26" ht="15.75" customHeight="1" x14ac:dyDescent="0.2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spans="1:26" ht="15.75" customHeight="1" x14ac:dyDescent="0.2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spans="1:26" ht="15.75" customHeight="1" x14ac:dyDescent="0.2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spans="1:26" ht="15.75" customHeight="1" x14ac:dyDescent="0.2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spans="1:26" ht="15.75" customHeight="1" x14ac:dyDescent="0.2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spans="1:26" ht="15.75" customHeight="1" x14ac:dyDescent="0.2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spans="1:26" ht="15.75" customHeight="1" x14ac:dyDescent="0.2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spans="1:26" ht="15.75" customHeight="1" x14ac:dyDescent="0.2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spans="1:26" ht="15.75" customHeight="1" x14ac:dyDescent="0.2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spans="1:26" ht="15.75" customHeight="1" x14ac:dyDescent="0.2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spans="1:26" ht="15.75" customHeight="1" x14ac:dyDescent="0.2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spans="1:26" ht="15.75" customHeight="1" x14ac:dyDescent="0.2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spans="1:26" ht="15.75" customHeight="1" x14ac:dyDescent="0.2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spans="1:26" ht="15.75" customHeight="1" x14ac:dyDescent="0.2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spans="1:26" ht="15.75" customHeight="1" x14ac:dyDescent="0.2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spans="1:26" ht="15.75" customHeight="1" x14ac:dyDescent="0.2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spans="1:26" ht="15.75" customHeight="1" x14ac:dyDescent="0.2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spans="1:26" ht="15.75" customHeight="1" x14ac:dyDescent="0.2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spans="1:26" ht="15.75" customHeight="1" x14ac:dyDescent="0.2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spans="1:26" ht="15.75" customHeight="1" x14ac:dyDescent="0.2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spans="1:26" ht="15.75" customHeight="1" x14ac:dyDescent="0.2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</sheetData>
  <mergeCells count="1">
    <mergeCell ref="B2:D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rightToLeft="1" topLeftCell="B1" workbookViewId="0">
      <selection activeCell="A5" sqref="A5"/>
    </sheetView>
  </sheetViews>
  <sheetFormatPr defaultColWidth="12.5703125" defaultRowHeight="15" customHeight="1" outlineLevelRow="1" x14ac:dyDescent="0.2"/>
  <cols>
    <col min="1" max="1" width="10.140625" customWidth="1"/>
    <col min="2" max="2" width="33.42578125" customWidth="1"/>
    <col min="3" max="3" width="18.140625" customWidth="1"/>
    <col min="4" max="4" width="6.42578125" customWidth="1"/>
    <col min="5" max="5" width="24.28515625" customWidth="1"/>
    <col min="6" max="6" width="17.28515625" customWidth="1"/>
    <col min="7" max="7" width="12.5703125" customWidth="1"/>
    <col min="8" max="13" width="14.7109375" customWidth="1"/>
    <col min="14" max="14" width="104.7109375" customWidth="1"/>
    <col min="15" max="16" width="18.42578125" customWidth="1"/>
    <col min="17" max="17" width="14.42578125" customWidth="1"/>
    <col min="18" max="18" width="24.7109375" customWidth="1"/>
    <col min="19" max="19" width="16.85546875" customWidth="1"/>
    <col min="20" max="26" width="10.140625" customWidth="1"/>
  </cols>
  <sheetData>
    <row r="1" spans="1:26" ht="14.25" customHeight="1" x14ac:dyDescent="0.2">
      <c r="A1" s="63"/>
      <c r="B1" s="63"/>
      <c r="C1" s="63"/>
      <c r="D1" s="63"/>
      <c r="E1" s="63"/>
      <c r="F1" s="168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14.25" customHeight="1" x14ac:dyDescent="0.25">
      <c r="A2" s="63"/>
      <c r="B2" s="63"/>
      <c r="C2" s="63"/>
      <c r="D2" s="63"/>
      <c r="E2" s="4"/>
      <c r="F2" s="169"/>
      <c r="G2" s="94"/>
      <c r="H2" s="94"/>
      <c r="I2" s="63"/>
      <c r="J2" s="63"/>
      <c r="K2" s="63"/>
      <c r="L2" s="63"/>
      <c r="M2" s="63"/>
      <c r="N2" s="63"/>
      <c r="O2" s="170" t="s">
        <v>70</v>
      </c>
      <c r="P2" s="161"/>
      <c r="Q2" s="161"/>
      <c r="R2" s="161"/>
      <c r="S2" s="162"/>
      <c r="T2" s="63"/>
      <c r="U2" s="63"/>
      <c r="V2" s="63"/>
      <c r="W2" s="63"/>
      <c r="X2" s="63"/>
      <c r="Y2" s="63"/>
      <c r="Z2" s="63"/>
    </row>
    <row r="3" spans="1:26" ht="14.25" customHeight="1" outlineLevel="1" x14ac:dyDescent="0.25">
      <c r="A3" s="63"/>
      <c r="B3" s="95" t="s">
        <v>71</v>
      </c>
      <c r="C3" s="95" t="s">
        <v>72</v>
      </c>
      <c r="D3" s="95"/>
      <c r="E3" s="95">
        <v>2023</v>
      </c>
      <c r="F3" s="95">
        <v>2024</v>
      </c>
      <c r="G3" s="95">
        <v>2025</v>
      </c>
      <c r="H3" s="95">
        <v>2026</v>
      </c>
      <c r="I3" s="95">
        <v>2027</v>
      </c>
      <c r="J3" s="95">
        <v>2028</v>
      </c>
      <c r="K3" s="95">
        <v>2029</v>
      </c>
      <c r="L3" s="95">
        <v>2030</v>
      </c>
      <c r="M3" s="95">
        <v>2031</v>
      </c>
      <c r="N3" s="63"/>
      <c r="O3" s="96">
        <v>2024</v>
      </c>
      <c r="P3" s="96">
        <v>2025</v>
      </c>
      <c r="Q3" s="96">
        <v>2026</v>
      </c>
      <c r="R3" s="96">
        <v>2027</v>
      </c>
      <c r="S3" s="96">
        <v>2028</v>
      </c>
      <c r="T3" s="63"/>
      <c r="U3" s="63"/>
      <c r="V3" s="63"/>
      <c r="W3" s="63"/>
      <c r="X3" s="63"/>
      <c r="Y3" s="63"/>
      <c r="Z3" s="63"/>
    </row>
    <row r="4" spans="1:26" ht="14.25" customHeight="1" outlineLevel="1" x14ac:dyDescent="0.2">
      <c r="A4" s="4"/>
      <c r="B4" s="97" t="s">
        <v>73</v>
      </c>
      <c r="C4" s="98">
        <f>E4/12</f>
        <v>1600</v>
      </c>
      <c r="D4" s="98"/>
      <c r="E4" s="99">
        <f>'דוח עסקה לנכס מניב בארה"ב'!J8</f>
        <v>19200</v>
      </c>
      <c r="F4" s="100">
        <f t="shared" ref="F4:I4" si="0">E4*(1+O4)</f>
        <v>19776</v>
      </c>
      <c r="G4" s="100">
        <f t="shared" si="0"/>
        <v>20369.28</v>
      </c>
      <c r="H4" s="100">
        <f t="shared" si="0"/>
        <v>20980.358400000001</v>
      </c>
      <c r="I4" s="100">
        <f t="shared" si="0"/>
        <v>21609.769152000001</v>
      </c>
      <c r="J4" s="100">
        <f>I4*(1+$S$4)</f>
        <v>22258.06222656</v>
      </c>
      <c r="K4" s="100">
        <f>J4*(1+T4)</f>
        <v>22258.06222656</v>
      </c>
      <c r="L4" s="100">
        <f>K4*(1+$S$4)</f>
        <v>22925.804093356801</v>
      </c>
      <c r="M4" s="100">
        <f t="shared" ref="M4" si="1">L4*(1+$S$4)</f>
        <v>23613.578216157504</v>
      </c>
      <c r="N4" s="63"/>
      <c r="O4" s="101">
        <v>0.03</v>
      </c>
      <c r="P4" s="101">
        <v>0.03</v>
      </c>
      <c r="Q4" s="101">
        <v>0.03</v>
      </c>
      <c r="R4" s="101">
        <v>0.03</v>
      </c>
      <c r="S4" s="101">
        <v>0.03</v>
      </c>
      <c r="T4" s="63"/>
      <c r="U4" s="63"/>
      <c r="V4" s="63"/>
      <c r="W4" s="63"/>
      <c r="X4" s="63"/>
      <c r="Y4" s="63"/>
      <c r="Z4" s="63"/>
    </row>
    <row r="5" spans="1:26" ht="14.25" customHeight="1" x14ac:dyDescent="0.2">
      <c r="A5" s="63"/>
      <c r="B5" s="4"/>
      <c r="C5" s="4"/>
      <c r="D5" s="4"/>
      <c r="E5" s="4"/>
      <c r="F5" s="102"/>
      <c r="G5" s="102"/>
      <c r="H5" s="102"/>
      <c r="I5" s="102"/>
      <c r="J5" s="102"/>
      <c r="K5" s="102"/>
      <c r="L5" s="102"/>
      <c r="M5" s="102"/>
      <c r="N5" s="63"/>
      <c r="O5" s="103"/>
      <c r="P5" s="104"/>
      <c r="Q5" s="105"/>
      <c r="R5" s="105"/>
      <c r="S5" s="105"/>
      <c r="T5" s="63"/>
      <c r="U5" s="63"/>
      <c r="V5" s="63"/>
      <c r="W5" s="63"/>
      <c r="X5" s="63"/>
      <c r="Y5" s="63"/>
      <c r="Z5" s="63"/>
    </row>
    <row r="6" spans="1:26" ht="14.25" customHeight="1" outlineLevel="1" x14ac:dyDescent="0.25">
      <c r="A6" s="63"/>
      <c r="B6" s="95" t="s">
        <v>74</v>
      </c>
      <c r="C6" s="95" t="str">
        <f>C3</f>
        <v>Monthly Per Unit</v>
      </c>
      <c r="D6" s="95"/>
      <c r="E6" s="95"/>
      <c r="F6" s="106"/>
      <c r="G6" s="106"/>
      <c r="H6" s="106"/>
      <c r="I6" s="106"/>
      <c r="J6" s="106"/>
      <c r="K6" s="106"/>
      <c r="L6" s="106"/>
      <c r="M6" s="106"/>
      <c r="N6" s="63"/>
      <c r="O6" s="95">
        <v>2024</v>
      </c>
      <c r="P6" s="95">
        <v>2025</v>
      </c>
      <c r="Q6" s="95">
        <v>2026</v>
      </c>
      <c r="R6" s="95" t="s">
        <v>75</v>
      </c>
      <c r="S6" s="63"/>
      <c r="T6" s="63"/>
      <c r="U6" s="63"/>
      <c r="V6" s="63"/>
      <c r="W6" s="63"/>
      <c r="X6" s="63"/>
      <c r="Y6" s="63"/>
      <c r="Z6" s="63"/>
    </row>
    <row r="7" spans="1:26" ht="14.25" customHeight="1" outlineLevel="1" x14ac:dyDescent="0.2">
      <c r="A7" s="63"/>
      <c r="B7" s="107" t="str">
        <f>'דוח עסקה לנכס מניב בארה"ב'!H10</f>
        <v>מיסי נכס שנתיים (Property taxes)</v>
      </c>
      <c r="C7" s="98">
        <f t="shared" ref="C7:C14" si="2">F7/12</f>
        <v>244.79999999999998</v>
      </c>
      <c r="D7" s="108">
        <f t="shared" ref="D7:D16" si="3">F7/$F$4</f>
        <v>0.14854368932038833</v>
      </c>
      <c r="E7" s="109"/>
      <c r="F7" s="100">
        <f>'דוח עסקה לנכס מניב בארה"ב'!J10*(1+'תחזית תפעולית'!O7)</f>
        <v>2937.6</v>
      </c>
      <c r="G7" s="100">
        <f t="shared" ref="G7:H7" si="4">F7*(1+P7)</f>
        <v>2996.3519999999999</v>
      </c>
      <c r="H7" s="100">
        <f t="shared" si="4"/>
        <v>3056.2790399999999</v>
      </c>
      <c r="I7" s="100">
        <f t="shared" ref="I7:M7" si="5">H7*(1+$R$7)</f>
        <v>3117.4046208</v>
      </c>
      <c r="J7" s="100">
        <f t="shared" si="5"/>
        <v>3179.7527132159998</v>
      </c>
      <c r="K7" s="100">
        <f t="shared" si="5"/>
        <v>3243.3477674803198</v>
      </c>
      <c r="L7" s="100">
        <f t="shared" si="5"/>
        <v>3308.2147228299264</v>
      </c>
      <c r="M7" s="100">
        <f t="shared" si="5"/>
        <v>3374.3790172865251</v>
      </c>
      <c r="N7" s="63"/>
      <c r="O7" s="104">
        <v>0.02</v>
      </c>
      <c r="P7" s="104">
        <v>0.02</v>
      </c>
      <c r="Q7" s="104">
        <v>0.02</v>
      </c>
      <c r="R7" s="104">
        <v>0.02</v>
      </c>
      <c r="S7" s="63"/>
      <c r="T7" s="63"/>
      <c r="U7" s="63"/>
      <c r="V7" s="63"/>
      <c r="W7" s="63"/>
      <c r="X7" s="63"/>
      <c r="Y7" s="63"/>
      <c r="Z7" s="63"/>
    </row>
    <row r="8" spans="1:26" ht="14.25" customHeight="1" outlineLevel="1" x14ac:dyDescent="0.2">
      <c r="A8" s="63"/>
      <c r="B8" s="107" t="str">
        <f>'דוח עסקה לנכס מניב בארה"ב'!H11</f>
        <v>ביטוח שנתי</v>
      </c>
      <c r="C8" s="98">
        <f t="shared" si="2"/>
        <v>40.800000000000004</v>
      </c>
      <c r="D8" s="108">
        <f t="shared" si="3"/>
        <v>2.4757281553398059E-2</v>
      </c>
      <c r="E8" s="109"/>
      <c r="F8" s="100">
        <f>'דוח עסקה לנכס מניב בארה"ב'!J11*(1+'תחזית תפעולית'!O8)</f>
        <v>489.6</v>
      </c>
      <c r="G8" s="100">
        <f t="shared" ref="G8:H8" si="6">F8*(1+P8)</f>
        <v>499.39200000000005</v>
      </c>
      <c r="H8" s="100">
        <f t="shared" si="6"/>
        <v>509.37984000000006</v>
      </c>
      <c r="I8" s="100">
        <f t="shared" ref="I8:M8" si="7">H8*(1+$R$8)</f>
        <v>519.56743680000011</v>
      </c>
      <c r="J8" s="100">
        <f t="shared" si="7"/>
        <v>529.95878553600016</v>
      </c>
      <c r="K8" s="100">
        <f t="shared" si="7"/>
        <v>540.5579612467202</v>
      </c>
      <c r="L8" s="100">
        <f t="shared" si="7"/>
        <v>551.36912047165458</v>
      </c>
      <c r="M8" s="100">
        <f t="shared" si="7"/>
        <v>562.39650288108771</v>
      </c>
      <c r="N8" s="63"/>
      <c r="O8" s="104">
        <v>0.02</v>
      </c>
      <c r="P8" s="104">
        <v>0.02</v>
      </c>
      <c r="Q8" s="104">
        <v>0.02</v>
      </c>
      <c r="R8" s="104">
        <v>0.02</v>
      </c>
      <c r="S8" s="63"/>
      <c r="T8" s="63"/>
      <c r="U8" s="63"/>
      <c r="V8" s="63"/>
      <c r="W8" s="63"/>
      <c r="X8" s="63"/>
      <c r="Y8" s="63"/>
      <c r="Z8" s="63"/>
    </row>
    <row r="9" spans="1:26" ht="14.25" customHeight="1" outlineLevel="1" x14ac:dyDescent="0.2">
      <c r="A9" s="63"/>
      <c r="B9" s="107" t="str">
        <f>'דוח עסקה לנכס מניב בארה"ב'!H12</f>
        <v>תיקונים ותחזוקה (Repairs &amp; maintenance)</v>
      </c>
      <c r="C9" s="98">
        <f t="shared" si="2"/>
        <v>163.20000000000002</v>
      </c>
      <c r="D9" s="108">
        <f t="shared" si="3"/>
        <v>9.9029126213592236E-2</v>
      </c>
      <c r="E9" s="109"/>
      <c r="F9" s="100">
        <f>'דוח עסקה לנכס מניב בארה"ב'!J12*(1+'תחזית תפעולית'!O9)</f>
        <v>1958.4</v>
      </c>
      <c r="G9" s="100">
        <f t="shared" ref="G9:H9" si="8">F9*(1+P9)</f>
        <v>1997.5680000000002</v>
      </c>
      <c r="H9" s="100">
        <f t="shared" si="8"/>
        <v>2037.5193600000002</v>
      </c>
      <c r="I9" s="100">
        <f t="shared" ref="I9:M9" si="9">H9*(1+$R$9)</f>
        <v>2078.2697472000004</v>
      </c>
      <c r="J9" s="100">
        <f t="shared" si="9"/>
        <v>2119.8351421440007</v>
      </c>
      <c r="K9" s="100">
        <f t="shared" si="9"/>
        <v>2162.2318449868808</v>
      </c>
      <c r="L9" s="100">
        <f t="shared" si="9"/>
        <v>2205.4764818866183</v>
      </c>
      <c r="M9" s="100">
        <f t="shared" si="9"/>
        <v>2249.5860115243509</v>
      </c>
      <c r="N9" s="63"/>
      <c r="O9" s="104">
        <v>0.02</v>
      </c>
      <c r="P9" s="104">
        <v>0.02</v>
      </c>
      <c r="Q9" s="104">
        <v>0.02</v>
      </c>
      <c r="R9" s="104">
        <v>0.02</v>
      </c>
      <c r="S9" s="63"/>
      <c r="T9" s="63"/>
      <c r="U9" s="63"/>
      <c r="V9" s="63"/>
      <c r="W9" s="63"/>
      <c r="X9" s="63"/>
      <c r="Y9" s="63"/>
      <c r="Z9" s="63"/>
    </row>
    <row r="10" spans="1:26" ht="14.25" customHeight="1" outlineLevel="1" x14ac:dyDescent="0.2">
      <c r="A10" s="63"/>
      <c r="B10" s="107" t="str">
        <f>'דוח עסקה לנכס מניב בארה"ב'!H13</f>
        <v>תפוסה (Vacancy)</v>
      </c>
      <c r="C10" s="98">
        <f t="shared" si="2"/>
        <v>65.28</v>
      </c>
      <c r="D10" s="108">
        <f t="shared" si="3"/>
        <v>3.9611650485436897E-2</v>
      </c>
      <c r="E10" s="109"/>
      <c r="F10" s="100">
        <f>'דוח עסקה לנכס מניב בארה"ב'!J13*(1+'תחזית תפעולית'!O10)</f>
        <v>783.36</v>
      </c>
      <c r="G10" s="100">
        <f t="shared" ref="G10:H10" si="10">F10*(1+P10)</f>
        <v>799.02719999999999</v>
      </c>
      <c r="H10" s="100">
        <f t="shared" si="10"/>
        <v>815.007744</v>
      </c>
      <c r="I10" s="100">
        <f t="shared" ref="I10:M10" si="11">H10*(1+$R$10)</f>
        <v>831.30789888000004</v>
      </c>
      <c r="J10" s="100">
        <f t="shared" si="11"/>
        <v>847.93405685760001</v>
      </c>
      <c r="K10" s="100">
        <f t="shared" si="11"/>
        <v>864.892737994752</v>
      </c>
      <c r="L10" s="100">
        <f t="shared" si="11"/>
        <v>882.19059275464701</v>
      </c>
      <c r="M10" s="100">
        <f t="shared" si="11"/>
        <v>899.83440460973998</v>
      </c>
      <c r="N10" s="63"/>
      <c r="O10" s="104">
        <v>0.02</v>
      </c>
      <c r="P10" s="104">
        <v>0.02</v>
      </c>
      <c r="Q10" s="104">
        <v>0.02</v>
      </c>
      <c r="R10" s="104">
        <v>0.02</v>
      </c>
      <c r="S10" s="63"/>
      <c r="T10" s="63"/>
      <c r="U10" s="63"/>
      <c r="V10" s="63"/>
      <c r="W10" s="63"/>
      <c r="X10" s="63"/>
      <c r="Y10" s="63"/>
      <c r="Z10" s="63"/>
    </row>
    <row r="11" spans="1:26" ht="14.25" customHeight="1" outlineLevel="1" x14ac:dyDescent="0.2">
      <c r="A11" s="63"/>
      <c r="B11" s="107" t="str">
        <f>'דוח עסקה לנכס מניב בארה"ב'!H14</f>
        <v>הוצאות תיווך בעת החלפת דייר</v>
      </c>
      <c r="C11" s="98">
        <f t="shared" si="2"/>
        <v>65.28</v>
      </c>
      <c r="D11" s="108">
        <f t="shared" si="3"/>
        <v>3.9611650485436897E-2</v>
      </c>
      <c r="E11" s="109"/>
      <c r="F11" s="100">
        <f>'דוח עסקה לנכס מניב בארה"ב'!J14*(1+'תחזית תפעולית'!O11)</f>
        <v>783.36</v>
      </c>
      <c r="G11" s="100">
        <f t="shared" ref="G11:H11" si="12">F11*(1+P11)</f>
        <v>799.02719999999999</v>
      </c>
      <c r="H11" s="100">
        <f t="shared" si="12"/>
        <v>815.007744</v>
      </c>
      <c r="I11" s="100">
        <f t="shared" ref="I11:M11" si="13">H11*(1+$R$11)</f>
        <v>831.30789888000004</v>
      </c>
      <c r="J11" s="100">
        <f t="shared" si="13"/>
        <v>847.93405685760001</v>
      </c>
      <c r="K11" s="100">
        <f t="shared" si="13"/>
        <v>864.892737994752</v>
      </c>
      <c r="L11" s="100">
        <f t="shared" si="13"/>
        <v>882.19059275464701</v>
      </c>
      <c r="M11" s="100">
        <f t="shared" si="13"/>
        <v>899.83440460973998</v>
      </c>
      <c r="N11" s="63"/>
      <c r="O11" s="104">
        <v>0.02</v>
      </c>
      <c r="P11" s="104">
        <v>0.02</v>
      </c>
      <c r="Q11" s="104">
        <v>0.02</v>
      </c>
      <c r="R11" s="104">
        <v>0.02</v>
      </c>
      <c r="S11" s="63"/>
      <c r="T11" s="63"/>
      <c r="U11" s="63"/>
      <c r="V11" s="63"/>
      <c r="W11" s="63"/>
      <c r="X11" s="63"/>
      <c r="Y11" s="63"/>
      <c r="Z11" s="63"/>
    </row>
    <row r="12" spans="1:26" ht="14.25" customHeight="1" outlineLevel="1" x14ac:dyDescent="0.2">
      <c r="A12" s="63"/>
      <c r="B12" s="107" t="str">
        <f>'דוח עסקה לנכס מניב בארה"ב'!H15</f>
        <v>דמי ניהול (Management fees)</v>
      </c>
      <c r="C12" s="98">
        <f t="shared" si="2"/>
        <v>146.88</v>
      </c>
      <c r="D12" s="108">
        <f t="shared" si="3"/>
        <v>8.9126213592233008E-2</v>
      </c>
      <c r="E12" s="109"/>
      <c r="F12" s="100">
        <f>'דוח עסקה לנכס מניב בארה"ב'!J15*(1+'תחזית תפעולית'!O12)</f>
        <v>1762.56</v>
      </c>
      <c r="G12" s="100">
        <f t="shared" ref="G12:H12" si="14">F12*(1+P12)</f>
        <v>1797.8111999999999</v>
      </c>
      <c r="H12" s="100">
        <f t="shared" si="14"/>
        <v>1833.7674239999999</v>
      </c>
      <c r="I12" s="100">
        <f t="shared" ref="I12:M12" si="15">H12*(1+$R$12)</f>
        <v>1870.44277248</v>
      </c>
      <c r="J12" s="100">
        <f t="shared" si="15"/>
        <v>1907.8516279296</v>
      </c>
      <c r="K12" s="100">
        <f t="shared" si="15"/>
        <v>1946.0086604881919</v>
      </c>
      <c r="L12" s="100">
        <f t="shared" si="15"/>
        <v>1984.9288336979557</v>
      </c>
      <c r="M12" s="100">
        <f t="shared" si="15"/>
        <v>2024.6274103719149</v>
      </c>
      <c r="N12" s="110"/>
      <c r="O12" s="104">
        <v>0.02</v>
      </c>
      <c r="P12" s="104">
        <v>0.02</v>
      </c>
      <c r="Q12" s="104">
        <v>0.02</v>
      </c>
      <c r="R12" s="104">
        <v>0.02</v>
      </c>
      <c r="S12" s="63"/>
      <c r="T12" s="63"/>
      <c r="U12" s="63"/>
      <c r="V12" s="63"/>
      <c r="W12" s="63"/>
      <c r="X12" s="63"/>
      <c r="Y12" s="63"/>
      <c r="Z12" s="63"/>
    </row>
    <row r="13" spans="1:26" ht="14.25" customHeight="1" outlineLevel="1" x14ac:dyDescent="0.2">
      <c r="A13" s="63"/>
      <c r="B13" s="107" t="str">
        <f>'דוח עסקה לנכס מניב בארה"ב'!H16</f>
        <v>ועד בית (HOA fees)</v>
      </c>
      <c r="C13" s="98">
        <f t="shared" si="2"/>
        <v>0</v>
      </c>
      <c r="D13" s="108">
        <f t="shared" si="3"/>
        <v>0</v>
      </c>
      <c r="E13" s="109"/>
      <c r="F13" s="100">
        <f>'דוח עסקה לנכס מניב בארה"ב'!J16*(1+'תחזית תפעולית'!O13)</f>
        <v>0</v>
      </c>
      <c r="G13" s="100">
        <f t="shared" ref="G13:H13" si="16">F13*(1+P13)</f>
        <v>0</v>
      </c>
      <c r="H13" s="100">
        <f t="shared" si="16"/>
        <v>0</v>
      </c>
      <c r="I13" s="100">
        <f t="shared" ref="I13:M13" si="17">H13*(1+$R$13)</f>
        <v>0</v>
      </c>
      <c r="J13" s="100">
        <f t="shared" si="17"/>
        <v>0</v>
      </c>
      <c r="K13" s="100">
        <f t="shared" si="17"/>
        <v>0</v>
      </c>
      <c r="L13" s="100">
        <f t="shared" si="17"/>
        <v>0</v>
      </c>
      <c r="M13" s="100">
        <f t="shared" si="17"/>
        <v>0</v>
      </c>
      <c r="N13" s="110"/>
      <c r="O13" s="104">
        <v>0.02</v>
      </c>
      <c r="P13" s="104">
        <v>0.02</v>
      </c>
      <c r="Q13" s="104">
        <v>0.02</v>
      </c>
      <c r="R13" s="104">
        <v>0.02</v>
      </c>
      <c r="S13" s="63"/>
      <c r="T13" s="63"/>
      <c r="U13" s="63"/>
      <c r="V13" s="63"/>
      <c r="W13" s="63"/>
      <c r="X13" s="63"/>
      <c r="Y13" s="63"/>
      <c r="Z13" s="63"/>
    </row>
    <row r="14" spans="1:26" ht="14.25" customHeight="1" outlineLevel="1" x14ac:dyDescent="0.2">
      <c r="A14" s="63"/>
      <c r="B14" s="107" t="str">
        <f>'דוח עסקה לנכס מניב בארה"ב'!H17</f>
        <v>חובות אבודים (דייר שלא משלם)</v>
      </c>
      <c r="C14" s="98">
        <f t="shared" si="2"/>
        <v>48.96</v>
      </c>
      <c r="D14" s="108">
        <f t="shared" si="3"/>
        <v>2.9708737864077669E-2</v>
      </c>
      <c r="E14" s="109"/>
      <c r="F14" s="100">
        <f>'דוח עסקה לנכס מניב בארה"ב'!J17*(1+'תחזית תפעולית'!O14)</f>
        <v>587.52</v>
      </c>
      <c r="G14" s="100">
        <f t="shared" ref="G14:H14" si="18">F14*(1+P14)</f>
        <v>599.2704</v>
      </c>
      <c r="H14" s="100">
        <f t="shared" si="18"/>
        <v>611.255808</v>
      </c>
      <c r="I14" s="100">
        <f t="shared" ref="I14:M14" si="19">H14*(1+$R$14)</f>
        <v>623.48092415999997</v>
      </c>
      <c r="J14" s="100">
        <f t="shared" si="19"/>
        <v>635.95054264320004</v>
      </c>
      <c r="K14" s="100">
        <f t="shared" si="19"/>
        <v>648.66955349606405</v>
      </c>
      <c r="L14" s="100">
        <f t="shared" si="19"/>
        <v>661.64294456598532</v>
      </c>
      <c r="M14" s="100">
        <f t="shared" si="19"/>
        <v>674.87580345730498</v>
      </c>
      <c r="N14" s="63"/>
      <c r="O14" s="104">
        <v>0.02</v>
      </c>
      <c r="P14" s="104">
        <v>0.02</v>
      </c>
      <c r="Q14" s="104">
        <v>0.02</v>
      </c>
      <c r="R14" s="104">
        <v>0.02</v>
      </c>
      <c r="S14" s="63"/>
      <c r="T14" s="63"/>
      <c r="U14" s="63"/>
      <c r="V14" s="63"/>
      <c r="W14" s="63"/>
      <c r="X14" s="63"/>
      <c r="Y14" s="63"/>
      <c r="Z14" s="63"/>
    </row>
    <row r="15" spans="1:26" ht="14.25" customHeight="1" outlineLevel="1" x14ac:dyDescent="0.25">
      <c r="A15" s="94"/>
      <c r="B15" s="111" t="str">
        <f>'דוח עסקה לנכס מניב בארה"ב'!H18</f>
        <v>סה"כ הוצאות תפעוליות</v>
      </c>
      <c r="C15" s="112">
        <f>SUM(C7:C14)</f>
        <v>775.19999999999993</v>
      </c>
      <c r="D15" s="113">
        <f t="shared" si="3"/>
        <v>0.4703883495145631</v>
      </c>
      <c r="E15" s="114"/>
      <c r="F15" s="115">
        <f>'דוח עסקה לנכס מניב בארה"ב'!J18*(1+'תחזית תפעולית'!O15)</f>
        <v>9302.4</v>
      </c>
      <c r="G15" s="115">
        <f t="shared" ref="G15:H15" si="20">F15*(1+P15)</f>
        <v>9488.4480000000003</v>
      </c>
      <c r="H15" s="115">
        <f t="shared" si="20"/>
        <v>9678.2169599999997</v>
      </c>
      <c r="I15" s="115">
        <f t="shared" ref="I15:M15" si="21">H15*(1+$R$15)</f>
        <v>9871.7812991999999</v>
      </c>
      <c r="J15" s="115">
        <f t="shared" si="21"/>
        <v>10069.216925184001</v>
      </c>
      <c r="K15" s="115">
        <f t="shared" si="21"/>
        <v>10270.60126368768</v>
      </c>
      <c r="L15" s="115">
        <f t="shared" si="21"/>
        <v>10476.013288961434</v>
      </c>
      <c r="M15" s="115">
        <f t="shared" si="21"/>
        <v>10685.533554740663</v>
      </c>
      <c r="N15" s="94"/>
      <c r="O15" s="116">
        <v>0.02</v>
      </c>
      <c r="P15" s="116">
        <v>0.02</v>
      </c>
      <c r="Q15" s="116">
        <v>0.02</v>
      </c>
      <c r="R15" s="116">
        <v>0.02</v>
      </c>
      <c r="S15" s="94"/>
      <c r="T15" s="94"/>
      <c r="U15" s="94"/>
      <c r="V15" s="94"/>
      <c r="W15" s="94"/>
      <c r="X15" s="94"/>
      <c r="Y15" s="94"/>
      <c r="Z15" s="94"/>
    </row>
    <row r="16" spans="1:26" ht="14.25" customHeight="1" outlineLevel="1" x14ac:dyDescent="0.25">
      <c r="A16" s="94"/>
      <c r="B16" s="111" t="str">
        <f>'דוח עסקה לנכס מניב בארה"ב'!H19</f>
        <v>סה"כ רווח תפעולי חזוי</v>
      </c>
      <c r="C16" s="112">
        <f>C4-C15</f>
        <v>824.80000000000007</v>
      </c>
      <c r="D16" s="113">
        <f t="shared" si="3"/>
        <v>0.5296116504854369</v>
      </c>
      <c r="E16" s="114"/>
      <c r="F16" s="115">
        <f t="shared" ref="F16:M16" si="22">F4-F15</f>
        <v>10473.6</v>
      </c>
      <c r="G16" s="115">
        <f t="shared" si="22"/>
        <v>10880.831999999999</v>
      </c>
      <c r="H16" s="115">
        <f t="shared" si="22"/>
        <v>11302.141440000001</v>
      </c>
      <c r="I16" s="115">
        <f t="shared" si="22"/>
        <v>11737.987852800001</v>
      </c>
      <c r="J16" s="115">
        <f t="shared" si="22"/>
        <v>12188.845301375999</v>
      </c>
      <c r="K16" s="115">
        <f t="shared" si="22"/>
        <v>11987.460962872319</v>
      </c>
      <c r="L16" s="115">
        <f t="shared" si="22"/>
        <v>12449.790804395367</v>
      </c>
      <c r="M16" s="115">
        <f t="shared" si="22"/>
        <v>12928.044661416841</v>
      </c>
      <c r="N16" s="94"/>
      <c r="O16" s="116">
        <v>0.02</v>
      </c>
      <c r="P16" s="116">
        <v>0.02</v>
      </c>
      <c r="Q16" s="116">
        <v>0.02</v>
      </c>
      <c r="R16" s="116">
        <v>0.02</v>
      </c>
      <c r="S16" s="94"/>
      <c r="T16" s="94"/>
      <c r="U16" s="94"/>
      <c r="V16" s="94"/>
      <c r="W16" s="94"/>
      <c r="X16" s="94"/>
      <c r="Y16" s="94"/>
      <c r="Z16" s="94"/>
    </row>
    <row r="17" spans="1:26" ht="14.25" customHeight="1" x14ac:dyDescent="0.2">
      <c r="A17" s="63"/>
      <c r="B17" s="63"/>
      <c r="C17" s="63"/>
      <c r="D17" s="63"/>
      <c r="E17" s="117"/>
      <c r="F17" s="118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ht="14.25" customHeight="1" x14ac:dyDescent="0.2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4.25" customHeight="1" x14ac:dyDescent="0.2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ht="14.25" customHeight="1" x14ac:dyDescent="0.2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ht="14.25" customHeight="1" x14ac:dyDescent="0.2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4.25" customHeight="1" x14ac:dyDescent="0.2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ht="14.25" customHeight="1" x14ac:dyDescent="0.2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ht="14.25" customHeight="1" x14ac:dyDescent="0.2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14.25" customHeight="1" x14ac:dyDescent="0.2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4.25" customHeight="1" x14ac:dyDescent="0.2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ht="14.25" customHeight="1" x14ac:dyDescent="0.2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ht="14.25" customHeight="1" x14ac:dyDescent="0.2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4.25" customHeight="1" x14ac:dyDescent="0.2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ht="14.25" customHeight="1" x14ac:dyDescent="0.2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ht="14.25" customHeight="1" x14ac:dyDescent="0.2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4.25" customHeight="1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pans="1:26" ht="14.25" customHeight="1" x14ac:dyDescent="0.2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4.25" customHeight="1" x14ac:dyDescent="0.2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ht="14.25" customHeight="1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spans="1:26" ht="14.25" customHeight="1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spans="1:26" ht="14.25" customHeight="1" x14ac:dyDescent="0.2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spans="1:26" ht="14.25" customHeight="1" x14ac:dyDescent="0.2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spans="1:26" ht="14.25" customHeight="1" x14ac:dyDescent="0.2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spans="1:26" ht="14.25" customHeight="1" x14ac:dyDescent="0.2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spans="1:26" ht="14.25" customHeight="1" x14ac:dyDescent="0.2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spans="1:26" ht="14.25" customHeight="1" x14ac:dyDescent="0.2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spans="1:26" ht="14.25" customHeight="1" x14ac:dyDescent="0.2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spans="1:26" ht="14.25" customHeight="1" x14ac:dyDescent="0.2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spans="1:26" ht="14.25" customHeight="1" x14ac:dyDescent="0.2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spans="1:26" ht="14.25" customHeight="1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ht="14.25" customHeight="1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ht="14.25" customHeight="1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6" ht="14.25" customHeight="1" x14ac:dyDescent="0.2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spans="1:26" ht="14.25" customHeight="1" x14ac:dyDescent="0.2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spans="1:26" ht="14.25" customHeight="1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spans="1:26" ht="14.25" customHeight="1" x14ac:dyDescent="0.2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spans="1:26" ht="14.25" customHeight="1" x14ac:dyDescent="0.2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spans="1:26" ht="14.25" customHeight="1" x14ac:dyDescent="0.2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26" ht="14.25" customHeight="1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26" ht="14.25" customHeight="1" x14ac:dyDescent="0.2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spans="1:26" ht="14.25" customHeight="1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spans="1:26" ht="14.25" customHeight="1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ht="14.25" customHeight="1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spans="1:26" ht="14.25" customHeight="1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spans="1:26" ht="14.25" customHeight="1" x14ac:dyDescent="0.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spans="1:26" ht="14.25" customHeight="1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spans="1:26" ht="14.25" customHeight="1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spans="1:26" ht="14.25" customHeight="1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spans="1:26" ht="14.25" customHeight="1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spans="1:26" ht="14.25" customHeight="1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spans="1:26" ht="14.25" customHeight="1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spans="1:26" ht="14.25" customHeight="1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spans="1:26" ht="14.25" customHeight="1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spans="1:26" ht="14.25" customHeight="1" x14ac:dyDescent="0.2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spans="1:26" ht="14.25" customHeight="1" x14ac:dyDescent="0.2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spans="1:26" ht="14.25" customHeight="1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spans="1:26" ht="14.25" customHeight="1" x14ac:dyDescent="0.2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spans="1:26" ht="14.25" customHeight="1" x14ac:dyDescent="0.2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spans="1:26" ht="14.25" customHeight="1" x14ac:dyDescent="0.2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spans="1:26" ht="14.25" customHeight="1" x14ac:dyDescent="0.2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spans="1:26" ht="14.25" customHeight="1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spans="1:26" ht="14.25" customHeight="1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spans="1:26" ht="14.25" customHeight="1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spans="1:26" ht="14.25" customHeight="1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spans="1:26" ht="14.25" customHeight="1" x14ac:dyDescent="0.2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spans="1:26" ht="14.25" customHeight="1" x14ac:dyDescent="0.2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spans="1:26" ht="14.25" customHeight="1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spans="1:26" ht="14.25" customHeight="1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spans="1:26" ht="14.25" customHeight="1" x14ac:dyDescent="0.2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spans="1:26" ht="14.25" customHeight="1" x14ac:dyDescent="0.2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spans="1:26" ht="14.25" customHeight="1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spans="1:26" ht="14.25" customHeight="1" x14ac:dyDescent="0.2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spans="1:26" ht="14.25" customHeight="1" x14ac:dyDescent="0.2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spans="1:26" ht="14.25" customHeight="1" x14ac:dyDescent="0.2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spans="1:26" ht="14.25" customHeight="1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spans="1:26" ht="14.25" customHeight="1" x14ac:dyDescent="0.2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spans="1:26" ht="14.25" customHeight="1" x14ac:dyDescent="0.2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spans="1:26" ht="14.25" customHeight="1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spans="1:26" ht="14.25" customHeight="1" x14ac:dyDescent="0.2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spans="1:26" ht="14.25" customHeight="1" x14ac:dyDescent="0.2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spans="1:26" ht="14.25" customHeight="1" x14ac:dyDescent="0.2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spans="1:26" ht="14.25" customHeight="1" x14ac:dyDescent="0.2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spans="1:26" ht="14.25" customHeight="1" x14ac:dyDescent="0.2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spans="1:26" ht="14.25" customHeight="1" x14ac:dyDescent="0.2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spans="1:26" ht="14.25" customHeight="1" x14ac:dyDescent="0.2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spans="1:26" ht="14.25" customHeight="1" x14ac:dyDescent="0.2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spans="1:26" ht="14.25" customHeight="1" x14ac:dyDescent="0.2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spans="1:26" ht="14.25" customHeight="1" x14ac:dyDescent="0.2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spans="1:26" ht="14.25" customHeight="1" x14ac:dyDescent="0.2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spans="1:26" ht="14.25" customHeight="1" x14ac:dyDescent="0.2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spans="1:26" ht="14.25" customHeight="1" x14ac:dyDescent="0.2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spans="1:26" ht="14.25" customHeight="1" x14ac:dyDescent="0.2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spans="1:26" ht="14.25" customHeight="1" x14ac:dyDescent="0.2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spans="1:26" ht="14.25" customHeight="1" x14ac:dyDescent="0.2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spans="1:26" ht="14.25" customHeight="1" x14ac:dyDescent="0.2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spans="1:26" ht="14.25" customHeight="1" x14ac:dyDescent="0.2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spans="1:26" ht="14.25" customHeight="1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spans="1:26" ht="14.25" customHeight="1" x14ac:dyDescent="0.2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spans="1:26" ht="14.25" customHeight="1" x14ac:dyDescent="0.2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spans="1:26" ht="14.25" customHeight="1" x14ac:dyDescent="0.2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spans="1:26" ht="14.25" customHeight="1" x14ac:dyDescent="0.2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spans="1:26" ht="14.25" customHeight="1" x14ac:dyDescent="0.2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spans="1:26" ht="14.25" customHeight="1" x14ac:dyDescent="0.2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spans="1:26" ht="14.25" customHeight="1" x14ac:dyDescent="0.2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spans="1:26" ht="14.25" customHeight="1" x14ac:dyDescent="0.2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spans="1:26" ht="14.25" customHeight="1" x14ac:dyDescent="0.2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spans="1:26" ht="14.25" customHeight="1" x14ac:dyDescent="0.2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spans="1:26" ht="14.25" customHeight="1" x14ac:dyDescent="0.2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spans="1:26" ht="14.25" customHeight="1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spans="1:26" ht="14.25" customHeight="1" x14ac:dyDescent="0.2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spans="1:26" ht="14.25" customHeight="1" x14ac:dyDescent="0.2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spans="1:26" ht="14.25" customHeight="1" x14ac:dyDescent="0.2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spans="1:26" ht="14.25" customHeight="1" x14ac:dyDescent="0.2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spans="1:26" ht="14.25" customHeight="1" x14ac:dyDescent="0.2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spans="1:26" ht="14.25" customHeight="1" x14ac:dyDescent="0.2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spans="1:26" ht="14.25" customHeight="1" x14ac:dyDescent="0.2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spans="1:26" ht="14.25" customHeight="1" x14ac:dyDescent="0.2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spans="1:26" ht="14.25" customHeight="1" x14ac:dyDescent="0.2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spans="1:26" ht="14.25" customHeight="1" x14ac:dyDescent="0.2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spans="1:26" ht="14.25" customHeight="1" x14ac:dyDescent="0.2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spans="1:26" ht="14.25" customHeight="1" x14ac:dyDescent="0.2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spans="1:26" ht="14.25" customHeight="1" x14ac:dyDescent="0.2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spans="1:26" ht="14.25" customHeight="1" x14ac:dyDescent="0.2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spans="1:26" ht="14.25" customHeight="1" x14ac:dyDescent="0.2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spans="1:26" ht="14.25" customHeight="1" x14ac:dyDescent="0.2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spans="1:26" ht="14.25" customHeight="1" x14ac:dyDescent="0.2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spans="1:26" ht="14.25" customHeight="1" x14ac:dyDescent="0.2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spans="1:26" ht="14.25" customHeight="1" x14ac:dyDescent="0.2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spans="1:26" ht="14.25" customHeight="1" x14ac:dyDescent="0.2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spans="1:26" ht="14.25" customHeight="1" x14ac:dyDescent="0.2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spans="1:26" ht="14.25" customHeight="1" x14ac:dyDescent="0.2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spans="1:26" ht="14.25" customHeight="1" x14ac:dyDescent="0.2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spans="1:26" ht="14.25" customHeight="1" x14ac:dyDescent="0.2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spans="1:26" ht="14.25" customHeight="1" x14ac:dyDescent="0.2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spans="1:26" ht="14.25" customHeight="1" x14ac:dyDescent="0.2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spans="1:26" ht="14.25" customHeight="1" x14ac:dyDescent="0.2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spans="1:26" ht="14.25" customHeight="1" x14ac:dyDescent="0.2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spans="1:26" ht="14.25" customHeight="1" x14ac:dyDescent="0.2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spans="1:26" ht="14.25" customHeight="1" x14ac:dyDescent="0.2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spans="1:26" ht="14.25" customHeight="1" x14ac:dyDescent="0.2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spans="1:26" ht="14.25" customHeight="1" x14ac:dyDescent="0.2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spans="1:26" ht="14.25" customHeight="1" x14ac:dyDescent="0.2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spans="1:26" ht="14.25" customHeight="1" x14ac:dyDescent="0.2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spans="1:26" ht="14.25" customHeight="1" x14ac:dyDescent="0.2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spans="1:26" ht="14.25" customHeight="1" x14ac:dyDescent="0.2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spans="1:26" ht="14.25" customHeight="1" x14ac:dyDescent="0.2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spans="1:26" ht="14.25" customHeight="1" x14ac:dyDescent="0.2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spans="1:26" ht="14.25" customHeight="1" x14ac:dyDescent="0.2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spans="1:26" ht="14.25" customHeight="1" x14ac:dyDescent="0.2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spans="1:26" ht="14.25" customHeight="1" x14ac:dyDescent="0.2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spans="1:26" ht="14.25" customHeight="1" x14ac:dyDescent="0.2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spans="1:26" ht="14.25" customHeight="1" x14ac:dyDescent="0.2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spans="1:26" ht="14.25" customHeight="1" x14ac:dyDescent="0.2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spans="1:26" ht="14.25" customHeight="1" x14ac:dyDescent="0.2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spans="1:26" ht="14.25" customHeight="1" x14ac:dyDescent="0.2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spans="1:26" ht="14.25" customHeight="1" x14ac:dyDescent="0.2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spans="1:26" ht="14.25" customHeight="1" x14ac:dyDescent="0.2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spans="1:26" ht="14.25" customHeight="1" x14ac:dyDescent="0.2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spans="1:26" ht="14.25" customHeight="1" x14ac:dyDescent="0.2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spans="1:26" ht="14.25" customHeight="1" x14ac:dyDescent="0.2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spans="1:26" ht="14.25" customHeight="1" x14ac:dyDescent="0.2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spans="1:26" ht="14.25" customHeight="1" x14ac:dyDescent="0.2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spans="1:26" ht="14.25" customHeight="1" x14ac:dyDescent="0.2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spans="1:26" ht="14.25" customHeight="1" x14ac:dyDescent="0.2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spans="1:26" ht="14.25" customHeight="1" x14ac:dyDescent="0.2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spans="1:26" ht="14.25" customHeight="1" x14ac:dyDescent="0.2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spans="1:26" ht="14.25" customHeight="1" x14ac:dyDescent="0.2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spans="1:26" ht="14.25" customHeight="1" x14ac:dyDescent="0.2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spans="1:26" ht="14.25" customHeight="1" x14ac:dyDescent="0.2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spans="1:26" ht="14.25" customHeight="1" x14ac:dyDescent="0.2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spans="1:26" ht="14.25" customHeight="1" x14ac:dyDescent="0.2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spans="1:26" ht="14.25" customHeight="1" x14ac:dyDescent="0.2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spans="1:26" ht="14.25" customHeight="1" x14ac:dyDescent="0.2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spans="1:26" ht="14.25" customHeight="1" x14ac:dyDescent="0.2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spans="1:26" ht="14.25" customHeight="1" x14ac:dyDescent="0.2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spans="1:26" ht="14.25" customHeight="1" x14ac:dyDescent="0.2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spans="1:26" ht="14.25" customHeight="1" x14ac:dyDescent="0.2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spans="1:26" ht="14.25" customHeight="1" x14ac:dyDescent="0.2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spans="1:26" ht="14.25" customHeight="1" x14ac:dyDescent="0.2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spans="1:26" ht="14.25" customHeight="1" x14ac:dyDescent="0.2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spans="1:26" ht="14.25" customHeight="1" x14ac:dyDescent="0.2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spans="1:26" ht="14.25" customHeight="1" x14ac:dyDescent="0.2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spans="1:26" ht="14.25" customHeight="1" x14ac:dyDescent="0.2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spans="1:26" ht="14.25" customHeight="1" x14ac:dyDescent="0.2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spans="1:26" ht="14.25" customHeight="1" x14ac:dyDescent="0.2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spans="1:26" ht="14.25" customHeight="1" x14ac:dyDescent="0.2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spans="1:26" ht="14.25" customHeight="1" x14ac:dyDescent="0.2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spans="1:26" ht="14.25" customHeight="1" x14ac:dyDescent="0.2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spans="1:26" ht="14.25" customHeight="1" x14ac:dyDescent="0.2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spans="1:26" ht="14.25" customHeight="1" x14ac:dyDescent="0.2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spans="1:26" ht="14.25" customHeight="1" x14ac:dyDescent="0.2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spans="1:26" ht="14.25" customHeight="1" x14ac:dyDescent="0.2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spans="1:26" ht="14.25" customHeight="1" x14ac:dyDescent="0.2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spans="1:26" ht="14.25" customHeight="1" x14ac:dyDescent="0.2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spans="1:26" ht="14.25" customHeight="1" x14ac:dyDescent="0.2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spans="1:26" ht="14.25" customHeight="1" x14ac:dyDescent="0.2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spans="1:26" ht="14.25" customHeight="1" x14ac:dyDescent="0.2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spans="1:26" ht="14.25" customHeight="1" x14ac:dyDescent="0.2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spans="1:26" ht="14.25" customHeight="1" x14ac:dyDescent="0.2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spans="1:26" ht="14.25" customHeight="1" x14ac:dyDescent="0.2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spans="1:26" ht="14.25" customHeight="1" x14ac:dyDescent="0.2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spans="1:26" ht="14.25" customHeight="1" x14ac:dyDescent="0.2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spans="1:26" ht="14.25" customHeight="1" x14ac:dyDescent="0.2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spans="1:26" ht="14.25" customHeight="1" x14ac:dyDescent="0.2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spans="1:26" ht="14.25" customHeight="1" x14ac:dyDescent="0.2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spans="1:26" ht="14.25" customHeight="1" x14ac:dyDescent="0.2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spans="1:26" ht="14.25" customHeight="1" x14ac:dyDescent="0.2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spans="1:26" ht="14.25" customHeight="1" x14ac:dyDescent="0.2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spans="1:26" ht="14.25" customHeight="1" x14ac:dyDescent="0.2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spans="1:26" ht="14.25" customHeight="1" x14ac:dyDescent="0.2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spans="1:26" ht="14.25" customHeight="1" x14ac:dyDescent="0.2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spans="1:26" ht="14.25" customHeight="1" x14ac:dyDescent="0.2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spans="1:26" ht="14.25" customHeight="1" x14ac:dyDescent="0.2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spans="1:26" ht="14.25" customHeight="1" x14ac:dyDescent="0.2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spans="1:26" ht="14.25" customHeight="1" x14ac:dyDescent="0.2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spans="1:26" ht="14.25" customHeight="1" x14ac:dyDescent="0.2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spans="1:26" ht="14.25" customHeight="1" x14ac:dyDescent="0.2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spans="1:26" ht="14.25" customHeight="1" x14ac:dyDescent="0.2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spans="1:26" ht="14.25" customHeight="1" x14ac:dyDescent="0.2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spans="1:26" ht="14.25" customHeight="1" x14ac:dyDescent="0.2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spans="1:26" ht="14.25" customHeight="1" x14ac:dyDescent="0.2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spans="1:26" ht="14.25" customHeight="1" x14ac:dyDescent="0.2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spans="1:26" ht="14.25" customHeight="1" x14ac:dyDescent="0.2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spans="1:26" ht="14.25" customHeight="1" x14ac:dyDescent="0.2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spans="1:26" ht="14.25" customHeight="1" x14ac:dyDescent="0.2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spans="1:26" ht="14.25" customHeight="1" x14ac:dyDescent="0.2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spans="1:26" ht="14.25" customHeight="1" x14ac:dyDescent="0.2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spans="1:26" ht="14.25" customHeight="1" x14ac:dyDescent="0.2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spans="1:26" ht="14.25" customHeight="1" x14ac:dyDescent="0.2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spans="1:26" ht="14.25" customHeight="1" x14ac:dyDescent="0.2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spans="1:26" ht="14.25" customHeight="1" x14ac:dyDescent="0.2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spans="1:26" ht="14.25" customHeight="1" x14ac:dyDescent="0.2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spans="1:26" ht="14.25" customHeight="1" x14ac:dyDescent="0.2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spans="1:26" ht="14.25" customHeight="1" x14ac:dyDescent="0.2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spans="1:26" ht="14.25" customHeight="1" x14ac:dyDescent="0.2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spans="1:26" ht="14.25" customHeight="1" x14ac:dyDescent="0.2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spans="1:26" ht="14.25" customHeight="1" x14ac:dyDescent="0.2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spans="1:26" ht="14.25" customHeight="1" x14ac:dyDescent="0.2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spans="1:26" ht="14.25" customHeight="1" x14ac:dyDescent="0.2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spans="1:26" ht="14.25" customHeight="1" x14ac:dyDescent="0.2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spans="1:26" ht="14.25" customHeight="1" x14ac:dyDescent="0.2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spans="1:26" ht="14.25" customHeight="1" x14ac:dyDescent="0.2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spans="1:26" ht="14.25" customHeight="1" x14ac:dyDescent="0.2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spans="1:26" ht="14.25" customHeight="1" x14ac:dyDescent="0.2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spans="1:26" ht="14.25" customHeight="1" x14ac:dyDescent="0.2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spans="1:26" ht="14.25" customHeight="1" x14ac:dyDescent="0.2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spans="1:26" ht="14.25" customHeight="1" x14ac:dyDescent="0.2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spans="1:26" ht="14.25" customHeight="1" x14ac:dyDescent="0.2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spans="1:26" ht="14.25" customHeight="1" x14ac:dyDescent="0.2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spans="1:26" ht="14.25" customHeight="1" x14ac:dyDescent="0.2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spans="1:26" ht="14.25" customHeight="1" x14ac:dyDescent="0.2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spans="1:26" ht="14.25" customHeight="1" x14ac:dyDescent="0.2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spans="1:26" ht="14.25" customHeight="1" x14ac:dyDescent="0.2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spans="1:26" ht="14.25" customHeight="1" x14ac:dyDescent="0.2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spans="1:26" ht="14.25" customHeight="1" x14ac:dyDescent="0.2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spans="1:26" ht="14.25" customHeight="1" x14ac:dyDescent="0.2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spans="1:26" ht="14.25" customHeight="1" x14ac:dyDescent="0.2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spans="1:26" ht="14.25" customHeight="1" x14ac:dyDescent="0.2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spans="1:26" ht="14.25" customHeight="1" x14ac:dyDescent="0.2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spans="1:26" ht="14.25" customHeight="1" x14ac:dyDescent="0.2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spans="1:26" ht="14.25" customHeight="1" x14ac:dyDescent="0.2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spans="1:26" ht="14.25" customHeight="1" x14ac:dyDescent="0.2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spans="1:26" ht="14.25" customHeight="1" x14ac:dyDescent="0.2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spans="1:26" ht="14.25" customHeight="1" x14ac:dyDescent="0.2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spans="1:26" ht="14.25" customHeight="1" x14ac:dyDescent="0.2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spans="1:26" ht="14.25" customHeight="1" x14ac:dyDescent="0.2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spans="1:26" ht="14.25" customHeight="1" x14ac:dyDescent="0.2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spans="1:26" ht="14.25" customHeight="1" x14ac:dyDescent="0.2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spans="1:26" ht="14.25" customHeight="1" x14ac:dyDescent="0.2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spans="1:26" ht="14.25" customHeight="1" x14ac:dyDescent="0.2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spans="1:26" ht="14.25" customHeight="1" x14ac:dyDescent="0.2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spans="1:26" ht="14.25" customHeight="1" x14ac:dyDescent="0.2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spans="1:26" ht="14.25" customHeight="1" x14ac:dyDescent="0.2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spans="1:26" ht="14.25" customHeight="1" x14ac:dyDescent="0.2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spans="1:26" ht="14.25" customHeight="1" x14ac:dyDescent="0.2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spans="1:26" ht="14.25" customHeight="1" x14ac:dyDescent="0.2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spans="1:26" ht="14.25" customHeight="1" x14ac:dyDescent="0.2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spans="1:26" ht="14.25" customHeight="1" x14ac:dyDescent="0.2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spans="1:26" ht="14.25" customHeight="1" x14ac:dyDescent="0.2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spans="1:26" ht="14.25" customHeight="1" x14ac:dyDescent="0.2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spans="1:26" ht="14.25" customHeight="1" x14ac:dyDescent="0.2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spans="1:26" ht="14.25" customHeight="1" x14ac:dyDescent="0.2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spans="1:26" ht="14.25" customHeight="1" x14ac:dyDescent="0.2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spans="1:26" ht="14.25" customHeight="1" x14ac:dyDescent="0.2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spans="1:26" ht="14.25" customHeight="1" x14ac:dyDescent="0.2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spans="1:26" ht="14.25" customHeight="1" x14ac:dyDescent="0.2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spans="1:26" ht="14.25" customHeight="1" x14ac:dyDescent="0.2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spans="1:26" ht="14.25" customHeight="1" x14ac:dyDescent="0.2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spans="1:26" ht="14.25" customHeight="1" x14ac:dyDescent="0.2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spans="1:26" ht="14.25" customHeight="1" x14ac:dyDescent="0.2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spans="1:26" ht="14.25" customHeight="1" x14ac:dyDescent="0.2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spans="1:26" ht="14.25" customHeight="1" x14ac:dyDescent="0.2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spans="1:26" ht="14.25" customHeight="1" x14ac:dyDescent="0.2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spans="1:26" ht="14.25" customHeight="1" x14ac:dyDescent="0.2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spans="1:26" ht="14.25" customHeight="1" x14ac:dyDescent="0.2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spans="1:26" ht="14.25" customHeight="1" x14ac:dyDescent="0.2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spans="1:26" ht="14.25" customHeight="1" x14ac:dyDescent="0.2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spans="1:26" ht="14.25" customHeight="1" x14ac:dyDescent="0.2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spans="1:26" ht="14.25" customHeight="1" x14ac:dyDescent="0.2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spans="1:26" ht="14.25" customHeight="1" x14ac:dyDescent="0.2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spans="1:26" ht="14.25" customHeight="1" x14ac:dyDescent="0.2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spans="1:26" ht="14.25" customHeight="1" x14ac:dyDescent="0.2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spans="1:26" ht="14.25" customHeight="1" x14ac:dyDescent="0.2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spans="1:26" ht="14.25" customHeight="1" x14ac:dyDescent="0.2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spans="1:26" ht="14.25" customHeight="1" x14ac:dyDescent="0.2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spans="1:26" ht="14.25" customHeight="1" x14ac:dyDescent="0.2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spans="1:26" ht="14.25" customHeight="1" x14ac:dyDescent="0.2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spans="1:26" ht="14.25" customHeight="1" x14ac:dyDescent="0.2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spans="1:26" ht="14.25" customHeight="1" x14ac:dyDescent="0.2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spans="1:26" ht="14.25" customHeight="1" x14ac:dyDescent="0.2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spans="1:26" ht="14.25" customHeight="1" x14ac:dyDescent="0.2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spans="1:26" ht="14.25" customHeight="1" x14ac:dyDescent="0.2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spans="1:26" ht="14.25" customHeight="1" x14ac:dyDescent="0.2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spans="1:26" ht="14.25" customHeight="1" x14ac:dyDescent="0.2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spans="1:26" ht="14.25" customHeight="1" x14ac:dyDescent="0.2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spans="1:26" ht="14.25" customHeight="1" x14ac:dyDescent="0.2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spans="1:26" ht="14.25" customHeight="1" x14ac:dyDescent="0.2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spans="1:26" ht="14.25" customHeight="1" x14ac:dyDescent="0.2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spans="1:26" ht="14.25" customHeight="1" x14ac:dyDescent="0.2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spans="1:26" ht="14.25" customHeight="1" x14ac:dyDescent="0.2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spans="1:26" ht="14.25" customHeight="1" x14ac:dyDescent="0.2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spans="1:26" ht="14.25" customHeight="1" x14ac:dyDescent="0.2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spans="1:26" ht="14.25" customHeight="1" x14ac:dyDescent="0.2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spans="1:26" ht="14.25" customHeight="1" x14ac:dyDescent="0.2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spans="1:26" ht="14.25" customHeight="1" x14ac:dyDescent="0.2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spans="1:26" ht="14.25" customHeight="1" x14ac:dyDescent="0.2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spans="1:26" ht="14.25" customHeight="1" x14ac:dyDescent="0.2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spans="1:26" ht="14.25" customHeight="1" x14ac:dyDescent="0.2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spans="1:26" ht="14.25" customHeight="1" x14ac:dyDescent="0.2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spans="1:26" ht="14.25" customHeight="1" x14ac:dyDescent="0.2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spans="1:26" ht="14.25" customHeight="1" x14ac:dyDescent="0.2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spans="1:26" ht="14.25" customHeight="1" x14ac:dyDescent="0.2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spans="1:26" ht="14.25" customHeight="1" x14ac:dyDescent="0.2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spans="1:26" ht="14.25" customHeight="1" x14ac:dyDescent="0.2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spans="1:26" ht="14.25" customHeight="1" x14ac:dyDescent="0.2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spans="1:26" ht="14.25" customHeight="1" x14ac:dyDescent="0.2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spans="1:26" ht="14.25" customHeight="1" x14ac:dyDescent="0.2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spans="1:26" ht="14.25" customHeight="1" x14ac:dyDescent="0.2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spans="1:26" ht="14.25" customHeight="1" x14ac:dyDescent="0.2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spans="1:26" ht="14.25" customHeight="1" x14ac:dyDescent="0.2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spans="1:26" ht="14.25" customHeight="1" x14ac:dyDescent="0.2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spans="1:26" ht="14.25" customHeight="1" x14ac:dyDescent="0.2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spans="1:26" ht="14.25" customHeight="1" x14ac:dyDescent="0.2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spans="1:26" ht="14.25" customHeight="1" x14ac:dyDescent="0.2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spans="1:26" ht="14.25" customHeight="1" x14ac:dyDescent="0.2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spans="1:26" ht="14.25" customHeight="1" x14ac:dyDescent="0.2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spans="1:26" ht="14.25" customHeight="1" x14ac:dyDescent="0.2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spans="1:26" ht="14.25" customHeight="1" x14ac:dyDescent="0.2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spans="1:26" ht="14.25" customHeight="1" x14ac:dyDescent="0.2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spans="1:26" ht="14.25" customHeight="1" x14ac:dyDescent="0.2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spans="1:26" ht="14.25" customHeight="1" x14ac:dyDescent="0.2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spans="1:26" ht="14.25" customHeight="1" x14ac:dyDescent="0.2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spans="1:26" ht="14.25" customHeight="1" x14ac:dyDescent="0.2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spans="1:26" ht="14.25" customHeight="1" x14ac:dyDescent="0.2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spans="1:26" ht="14.25" customHeight="1" x14ac:dyDescent="0.2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spans="1:26" ht="14.25" customHeight="1" x14ac:dyDescent="0.2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spans="1:26" ht="14.25" customHeight="1" x14ac:dyDescent="0.2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spans="1:26" ht="14.25" customHeight="1" x14ac:dyDescent="0.2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spans="1:26" ht="14.25" customHeight="1" x14ac:dyDescent="0.2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spans="1:26" ht="14.25" customHeight="1" x14ac:dyDescent="0.2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spans="1:26" ht="14.25" customHeight="1" x14ac:dyDescent="0.2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spans="1:26" ht="14.25" customHeight="1" x14ac:dyDescent="0.2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spans="1:26" ht="14.25" customHeight="1" x14ac:dyDescent="0.2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spans="1:26" ht="14.25" customHeight="1" x14ac:dyDescent="0.2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spans="1:26" ht="14.25" customHeight="1" x14ac:dyDescent="0.2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spans="1:26" ht="14.25" customHeight="1" x14ac:dyDescent="0.2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spans="1:26" ht="14.25" customHeight="1" x14ac:dyDescent="0.2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spans="1:26" ht="14.25" customHeight="1" x14ac:dyDescent="0.2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spans="1:26" ht="14.25" customHeight="1" x14ac:dyDescent="0.2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spans="1:26" ht="14.25" customHeight="1" x14ac:dyDescent="0.2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spans="1:26" ht="14.25" customHeight="1" x14ac:dyDescent="0.2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spans="1:26" ht="14.25" customHeight="1" x14ac:dyDescent="0.2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spans="1:26" ht="14.25" customHeight="1" x14ac:dyDescent="0.2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spans="1:26" ht="14.25" customHeight="1" x14ac:dyDescent="0.2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spans="1:26" ht="14.25" customHeight="1" x14ac:dyDescent="0.2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spans="1:26" ht="14.25" customHeight="1" x14ac:dyDescent="0.2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spans="1:26" ht="14.25" customHeight="1" x14ac:dyDescent="0.2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spans="1:26" ht="14.25" customHeight="1" x14ac:dyDescent="0.2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spans="1:26" ht="14.25" customHeight="1" x14ac:dyDescent="0.2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spans="1:26" ht="14.25" customHeight="1" x14ac:dyDescent="0.2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spans="1:26" ht="14.25" customHeight="1" x14ac:dyDescent="0.2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spans="1:26" ht="14.25" customHeight="1" x14ac:dyDescent="0.2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spans="1:26" ht="14.25" customHeight="1" x14ac:dyDescent="0.2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spans="1:26" ht="14.25" customHeight="1" x14ac:dyDescent="0.2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spans="1:26" ht="14.25" customHeight="1" x14ac:dyDescent="0.2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spans="1:26" ht="14.25" customHeight="1" x14ac:dyDescent="0.2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spans="1:26" ht="14.25" customHeight="1" x14ac:dyDescent="0.2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spans="1:26" ht="14.25" customHeight="1" x14ac:dyDescent="0.2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spans="1:26" ht="14.25" customHeight="1" x14ac:dyDescent="0.2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spans="1:26" ht="14.25" customHeight="1" x14ac:dyDescent="0.2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spans="1:26" ht="14.25" customHeight="1" x14ac:dyDescent="0.2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spans="1:26" ht="14.25" customHeight="1" x14ac:dyDescent="0.2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spans="1:26" ht="14.25" customHeight="1" x14ac:dyDescent="0.2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spans="1:26" ht="14.25" customHeight="1" x14ac:dyDescent="0.2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spans="1:26" ht="14.25" customHeight="1" x14ac:dyDescent="0.2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spans="1:26" ht="14.25" customHeight="1" x14ac:dyDescent="0.2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spans="1:26" ht="14.25" customHeight="1" x14ac:dyDescent="0.2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spans="1:26" ht="14.25" customHeight="1" x14ac:dyDescent="0.2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spans="1:26" ht="14.25" customHeight="1" x14ac:dyDescent="0.2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spans="1:26" ht="14.25" customHeight="1" x14ac:dyDescent="0.2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spans="1:26" ht="14.25" customHeight="1" x14ac:dyDescent="0.2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spans="1:26" ht="14.25" customHeight="1" x14ac:dyDescent="0.2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spans="1:26" ht="14.25" customHeight="1" x14ac:dyDescent="0.2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spans="1:26" ht="14.25" customHeight="1" x14ac:dyDescent="0.2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spans="1:26" ht="14.25" customHeight="1" x14ac:dyDescent="0.2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spans="1:26" ht="14.25" customHeight="1" x14ac:dyDescent="0.2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spans="1:26" ht="14.25" customHeight="1" x14ac:dyDescent="0.2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spans="1:26" ht="14.25" customHeight="1" x14ac:dyDescent="0.2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spans="1:26" ht="14.25" customHeight="1" x14ac:dyDescent="0.2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spans="1:26" ht="14.25" customHeight="1" x14ac:dyDescent="0.2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spans="1:26" ht="14.25" customHeight="1" x14ac:dyDescent="0.2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spans="1:26" ht="14.25" customHeight="1" x14ac:dyDescent="0.2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spans="1:26" ht="14.25" customHeight="1" x14ac:dyDescent="0.2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spans="1:26" ht="14.25" customHeight="1" x14ac:dyDescent="0.2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spans="1:26" ht="14.25" customHeight="1" x14ac:dyDescent="0.2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spans="1:26" ht="14.25" customHeight="1" x14ac:dyDescent="0.2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spans="1:26" ht="14.25" customHeight="1" x14ac:dyDescent="0.2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spans="1:26" ht="14.25" customHeight="1" x14ac:dyDescent="0.2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spans="1:26" ht="14.25" customHeight="1" x14ac:dyDescent="0.2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spans="1:26" ht="14.25" customHeight="1" x14ac:dyDescent="0.2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spans="1:26" ht="14.25" customHeight="1" x14ac:dyDescent="0.2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spans="1:26" ht="14.25" customHeight="1" x14ac:dyDescent="0.2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spans="1:26" ht="14.25" customHeight="1" x14ac:dyDescent="0.2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spans="1:26" ht="14.25" customHeight="1" x14ac:dyDescent="0.2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spans="1:26" ht="14.25" customHeight="1" x14ac:dyDescent="0.2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spans="1:26" ht="14.25" customHeight="1" x14ac:dyDescent="0.2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spans="1:26" ht="14.25" customHeight="1" x14ac:dyDescent="0.2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spans="1:26" ht="14.25" customHeight="1" x14ac:dyDescent="0.2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spans="1:26" ht="14.25" customHeight="1" x14ac:dyDescent="0.2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spans="1:26" ht="14.25" customHeight="1" x14ac:dyDescent="0.2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spans="1:26" ht="14.25" customHeight="1" x14ac:dyDescent="0.2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spans="1:26" ht="14.25" customHeight="1" x14ac:dyDescent="0.2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spans="1:26" ht="14.25" customHeight="1" x14ac:dyDescent="0.2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spans="1:26" ht="14.25" customHeight="1" x14ac:dyDescent="0.2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spans="1:26" ht="14.25" customHeight="1" x14ac:dyDescent="0.2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spans="1:26" ht="14.25" customHeight="1" x14ac:dyDescent="0.2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spans="1:26" ht="14.25" customHeight="1" x14ac:dyDescent="0.2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spans="1:26" ht="14.25" customHeight="1" x14ac:dyDescent="0.2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1:26" ht="14.25" customHeight="1" x14ac:dyDescent="0.2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spans="1:26" ht="14.25" customHeight="1" x14ac:dyDescent="0.2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spans="1:26" ht="14.25" customHeight="1" x14ac:dyDescent="0.2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spans="1:26" ht="14.25" customHeight="1" x14ac:dyDescent="0.2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spans="1:26" ht="14.25" customHeight="1" x14ac:dyDescent="0.2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spans="1:26" ht="14.25" customHeight="1" x14ac:dyDescent="0.2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spans="1:26" ht="14.25" customHeight="1" x14ac:dyDescent="0.2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spans="1:26" ht="14.25" customHeight="1" x14ac:dyDescent="0.2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spans="1:26" ht="14.25" customHeight="1" x14ac:dyDescent="0.2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spans="1:26" ht="14.25" customHeight="1" x14ac:dyDescent="0.2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spans="1:26" ht="14.25" customHeight="1" x14ac:dyDescent="0.2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spans="1:26" ht="14.25" customHeight="1" x14ac:dyDescent="0.2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spans="1:26" ht="14.25" customHeight="1" x14ac:dyDescent="0.2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spans="1:26" ht="14.25" customHeight="1" x14ac:dyDescent="0.2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spans="1:26" ht="14.25" customHeight="1" x14ac:dyDescent="0.2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spans="1:26" ht="14.25" customHeight="1" x14ac:dyDescent="0.2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spans="1:26" ht="14.25" customHeight="1" x14ac:dyDescent="0.2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spans="1:26" ht="14.25" customHeight="1" x14ac:dyDescent="0.2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spans="1:26" ht="14.25" customHeight="1" x14ac:dyDescent="0.2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spans="1:26" ht="14.25" customHeight="1" x14ac:dyDescent="0.2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spans="1:26" ht="14.25" customHeight="1" x14ac:dyDescent="0.2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spans="1:26" ht="14.25" customHeight="1" x14ac:dyDescent="0.2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spans="1:26" ht="14.25" customHeight="1" x14ac:dyDescent="0.2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spans="1:26" ht="14.25" customHeight="1" x14ac:dyDescent="0.2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spans="1:26" ht="14.25" customHeight="1" x14ac:dyDescent="0.2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spans="1:26" ht="14.25" customHeight="1" x14ac:dyDescent="0.2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spans="1:26" ht="14.25" customHeight="1" x14ac:dyDescent="0.2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spans="1:26" ht="14.25" customHeight="1" x14ac:dyDescent="0.2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spans="1:26" ht="14.25" customHeight="1" x14ac:dyDescent="0.2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spans="1:26" ht="14.25" customHeight="1" x14ac:dyDescent="0.2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spans="1:26" ht="14.25" customHeight="1" x14ac:dyDescent="0.2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spans="1:26" ht="14.25" customHeight="1" x14ac:dyDescent="0.2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spans="1:26" ht="14.25" customHeight="1" x14ac:dyDescent="0.2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spans="1:26" ht="14.25" customHeight="1" x14ac:dyDescent="0.2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spans="1:26" ht="14.25" customHeight="1" x14ac:dyDescent="0.2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spans="1:26" ht="14.25" customHeight="1" x14ac:dyDescent="0.2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spans="1:26" ht="14.25" customHeight="1" x14ac:dyDescent="0.2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spans="1:26" ht="14.25" customHeight="1" x14ac:dyDescent="0.2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spans="1:26" ht="14.25" customHeight="1" x14ac:dyDescent="0.2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spans="1:26" ht="14.25" customHeight="1" x14ac:dyDescent="0.2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spans="1:26" ht="14.25" customHeight="1" x14ac:dyDescent="0.2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spans="1:26" ht="14.25" customHeight="1" x14ac:dyDescent="0.2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spans="1:26" ht="14.25" customHeight="1" x14ac:dyDescent="0.2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spans="1:26" ht="14.25" customHeight="1" x14ac:dyDescent="0.2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spans="1:26" ht="14.25" customHeight="1" x14ac:dyDescent="0.2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spans="1:26" ht="14.25" customHeight="1" x14ac:dyDescent="0.2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spans="1:26" ht="14.25" customHeight="1" x14ac:dyDescent="0.2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spans="1:26" ht="14.25" customHeight="1" x14ac:dyDescent="0.2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spans="1:26" ht="14.25" customHeight="1" x14ac:dyDescent="0.2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spans="1:26" ht="14.25" customHeight="1" x14ac:dyDescent="0.2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spans="1:26" ht="14.25" customHeight="1" x14ac:dyDescent="0.2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spans="1:26" ht="14.25" customHeight="1" x14ac:dyDescent="0.2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spans="1:26" ht="14.25" customHeight="1" x14ac:dyDescent="0.2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spans="1:26" ht="14.25" customHeight="1" x14ac:dyDescent="0.2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spans="1:26" ht="14.25" customHeight="1" x14ac:dyDescent="0.2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spans="1:26" ht="14.25" customHeight="1" x14ac:dyDescent="0.2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spans="1:26" ht="14.25" customHeight="1" x14ac:dyDescent="0.2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spans="1:26" ht="14.25" customHeight="1" x14ac:dyDescent="0.2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spans="1:26" ht="14.25" customHeight="1" x14ac:dyDescent="0.2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spans="1:26" ht="14.25" customHeight="1" x14ac:dyDescent="0.2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spans="1:26" ht="14.25" customHeight="1" x14ac:dyDescent="0.2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spans="1:26" ht="14.25" customHeight="1" x14ac:dyDescent="0.2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spans="1:26" ht="14.25" customHeight="1" x14ac:dyDescent="0.2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spans="1:26" ht="14.25" customHeight="1" x14ac:dyDescent="0.2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spans="1:26" ht="14.25" customHeight="1" x14ac:dyDescent="0.2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spans="1:26" ht="14.25" customHeight="1" x14ac:dyDescent="0.2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spans="1:26" ht="14.25" customHeight="1" x14ac:dyDescent="0.2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spans="1:26" ht="14.25" customHeight="1" x14ac:dyDescent="0.2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spans="1:26" ht="14.25" customHeight="1" x14ac:dyDescent="0.2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spans="1:26" ht="14.25" customHeight="1" x14ac:dyDescent="0.2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spans="1:26" ht="14.25" customHeight="1" x14ac:dyDescent="0.2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spans="1:26" ht="14.25" customHeight="1" x14ac:dyDescent="0.2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spans="1:26" ht="14.25" customHeight="1" x14ac:dyDescent="0.2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spans="1:26" ht="14.25" customHeight="1" x14ac:dyDescent="0.2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spans="1:26" ht="14.25" customHeight="1" x14ac:dyDescent="0.2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spans="1:26" ht="14.25" customHeight="1" x14ac:dyDescent="0.2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spans="1:26" ht="14.25" customHeight="1" x14ac:dyDescent="0.2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spans="1:26" ht="14.25" customHeight="1" x14ac:dyDescent="0.2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spans="1:26" ht="14.25" customHeight="1" x14ac:dyDescent="0.2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spans="1:26" ht="14.25" customHeight="1" x14ac:dyDescent="0.2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spans="1:26" ht="14.25" customHeight="1" x14ac:dyDescent="0.2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spans="1:26" ht="14.25" customHeight="1" x14ac:dyDescent="0.2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spans="1:26" ht="14.25" customHeight="1" x14ac:dyDescent="0.2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spans="1:26" ht="14.25" customHeight="1" x14ac:dyDescent="0.2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spans="1:26" ht="14.25" customHeight="1" x14ac:dyDescent="0.2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spans="1:26" ht="14.25" customHeight="1" x14ac:dyDescent="0.2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spans="1:26" ht="14.25" customHeight="1" x14ac:dyDescent="0.2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spans="1:26" ht="14.25" customHeight="1" x14ac:dyDescent="0.2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spans="1:26" ht="14.25" customHeight="1" x14ac:dyDescent="0.2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spans="1:26" ht="14.25" customHeight="1" x14ac:dyDescent="0.2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spans="1:26" ht="14.25" customHeight="1" x14ac:dyDescent="0.2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spans="1:26" ht="14.25" customHeight="1" x14ac:dyDescent="0.2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spans="1:26" ht="14.25" customHeight="1" x14ac:dyDescent="0.2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spans="1:26" ht="14.25" customHeight="1" x14ac:dyDescent="0.2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spans="1:26" ht="14.25" customHeight="1" x14ac:dyDescent="0.2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spans="1:26" ht="14.25" customHeight="1" x14ac:dyDescent="0.2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spans="1:26" ht="14.25" customHeight="1" x14ac:dyDescent="0.2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spans="1:26" ht="14.25" customHeight="1" x14ac:dyDescent="0.2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spans="1:26" ht="14.25" customHeight="1" x14ac:dyDescent="0.2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spans="1:26" ht="14.25" customHeight="1" x14ac:dyDescent="0.2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spans="1:26" ht="14.25" customHeight="1" x14ac:dyDescent="0.2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spans="1:26" ht="14.25" customHeight="1" x14ac:dyDescent="0.2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spans="1:26" ht="14.25" customHeight="1" x14ac:dyDescent="0.2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spans="1:26" ht="14.25" customHeight="1" x14ac:dyDescent="0.2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spans="1:26" ht="14.25" customHeight="1" x14ac:dyDescent="0.2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spans="1:26" ht="14.25" customHeight="1" x14ac:dyDescent="0.2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spans="1:26" ht="14.25" customHeight="1" x14ac:dyDescent="0.2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spans="1:26" ht="14.25" customHeight="1" x14ac:dyDescent="0.2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spans="1:26" ht="14.25" customHeight="1" x14ac:dyDescent="0.2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spans="1:26" ht="14.25" customHeight="1" x14ac:dyDescent="0.2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spans="1:26" ht="14.25" customHeight="1" x14ac:dyDescent="0.2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spans="1:26" ht="14.25" customHeight="1" x14ac:dyDescent="0.2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spans="1:26" ht="14.25" customHeight="1" x14ac:dyDescent="0.2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spans="1:26" ht="14.25" customHeight="1" x14ac:dyDescent="0.2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spans="1:26" ht="14.25" customHeight="1" x14ac:dyDescent="0.2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spans="1:26" ht="14.25" customHeight="1" x14ac:dyDescent="0.2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spans="1:26" ht="14.25" customHeight="1" x14ac:dyDescent="0.2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spans="1:26" ht="14.25" customHeight="1" x14ac:dyDescent="0.2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spans="1:26" ht="14.25" customHeight="1" x14ac:dyDescent="0.2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spans="1:26" ht="14.25" customHeight="1" x14ac:dyDescent="0.2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spans="1:26" ht="14.25" customHeight="1" x14ac:dyDescent="0.2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spans="1:26" ht="14.25" customHeight="1" x14ac:dyDescent="0.2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spans="1:26" ht="14.25" customHeight="1" x14ac:dyDescent="0.2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spans="1:26" ht="14.25" customHeight="1" x14ac:dyDescent="0.2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spans="1:26" ht="14.25" customHeight="1" x14ac:dyDescent="0.2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spans="1:26" ht="14.25" customHeight="1" x14ac:dyDescent="0.2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spans="1:26" ht="14.25" customHeight="1" x14ac:dyDescent="0.2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spans="1:26" ht="14.25" customHeight="1" x14ac:dyDescent="0.2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spans="1:26" ht="14.25" customHeight="1" x14ac:dyDescent="0.2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spans="1:26" ht="14.25" customHeight="1" x14ac:dyDescent="0.2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spans="1:26" ht="14.25" customHeight="1" x14ac:dyDescent="0.2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spans="1:26" ht="14.25" customHeight="1" x14ac:dyDescent="0.2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spans="1:26" ht="14.25" customHeight="1" x14ac:dyDescent="0.2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spans="1:26" ht="14.25" customHeight="1" x14ac:dyDescent="0.2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spans="1:26" ht="14.25" customHeight="1" x14ac:dyDescent="0.2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spans="1:26" ht="14.25" customHeight="1" x14ac:dyDescent="0.2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spans="1:26" ht="14.25" customHeight="1" x14ac:dyDescent="0.2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spans="1:26" ht="14.25" customHeight="1" x14ac:dyDescent="0.2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spans="1:26" ht="14.25" customHeight="1" x14ac:dyDescent="0.2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spans="1:26" ht="14.25" customHeight="1" x14ac:dyDescent="0.2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spans="1:26" ht="14.25" customHeight="1" x14ac:dyDescent="0.2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spans="1:26" ht="14.25" customHeight="1" x14ac:dyDescent="0.2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spans="1:26" ht="14.25" customHeight="1" x14ac:dyDescent="0.2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spans="1:26" ht="14.25" customHeight="1" x14ac:dyDescent="0.2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spans="1:26" ht="14.25" customHeight="1" x14ac:dyDescent="0.2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spans="1:26" ht="14.25" customHeight="1" x14ac:dyDescent="0.2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spans="1:26" ht="14.25" customHeight="1" x14ac:dyDescent="0.2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spans="1:26" ht="14.25" customHeight="1" x14ac:dyDescent="0.2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spans="1:26" ht="14.25" customHeight="1" x14ac:dyDescent="0.2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spans="1:26" ht="14.25" customHeight="1" x14ac:dyDescent="0.2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spans="1:26" ht="14.25" customHeight="1" x14ac:dyDescent="0.2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spans="1:26" ht="14.25" customHeight="1" x14ac:dyDescent="0.2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spans="1:26" ht="14.25" customHeight="1" x14ac:dyDescent="0.2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spans="1:26" ht="14.25" customHeight="1" x14ac:dyDescent="0.2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spans="1:26" ht="14.25" customHeight="1" x14ac:dyDescent="0.2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spans="1:26" ht="14.25" customHeight="1" x14ac:dyDescent="0.2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spans="1:26" ht="14.25" customHeight="1" x14ac:dyDescent="0.2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spans="1:26" ht="14.25" customHeight="1" x14ac:dyDescent="0.2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spans="1:26" ht="14.25" customHeight="1" x14ac:dyDescent="0.2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spans="1:26" ht="14.25" customHeight="1" x14ac:dyDescent="0.2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spans="1:26" ht="14.25" customHeight="1" x14ac:dyDescent="0.2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spans="1:26" ht="14.25" customHeight="1" x14ac:dyDescent="0.2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spans="1:26" ht="14.25" customHeight="1" x14ac:dyDescent="0.2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spans="1:26" ht="14.25" customHeight="1" x14ac:dyDescent="0.2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spans="1:26" ht="14.25" customHeight="1" x14ac:dyDescent="0.2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spans="1:26" ht="14.25" customHeight="1" x14ac:dyDescent="0.2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1:26" ht="14.25" customHeight="1" x14ac:dyDescent="0.2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spans="1:26" ht="14.25" customHeight="1" x14ac:dyDescent="0.2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spans="1:26" ht="14.25" customHeight="1" x14ac:dyDescent="0.2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spans="1:26" ht="14.25" customHeight="1" x14ac:dyDescent="0.2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spans="1:26" ht="14.25" customHeight="1" x14ac:dyDescent="0.2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spans="1:26" ht="14.25" customHeight="1" x14ac:dyDescent="0.2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spans="1:26" ht="14.25" customHeight="1" x14ac:dyDescent="0.2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spans="1:26" ht="14.25" customHeight="1" x14ac:dyDescent="0.2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spans="1:26" ht="14.25" customHeight="1" x14ac:dyDescent="0.2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spans="1:26" ht="14.25" customHeight="1" x14ac:dyDescent="0.2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spans="1:26" ht="14.25" customHeight="1" x14ac:dyDescent="0.2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spans="1:26" ht="14.25" customHeight="1" x14ac:dyDescent="0.2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spans="1:26" ht="14.25" customHeight="1" x14ac:dyDescent="0.2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spans="1:26" ht="14.25" customHeight="1" x14ac:dyDescent="0.2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spans="1:26" ht="14.25" customHeight="1" x14ac:dyDescent="0.2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spans="1:26" ht="14.25" customHeight="1" x14ac:dyDescent="0.2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spans="1:26" ht="14.25" customHeight="1" x14ac:dyDescent="0.2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spans="1:26" ht="14.25" customHeight="1" x14ac:dyDescent="0.2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spans="1:26" ht="14.25" customHeight="1" x14ac:dyDescent="0.2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spans="1:26" ht="14.25" customHeight="1" x14ac:dyDescent="0.2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spans="1:26" ht="14.25" customHeight="1" x14ac:dyDescent="0.2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spans="1:26" ht="14.25" customHeight="1" x14ac:dyDescent="0.2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spans="1:26" ht="14.25" customHeight="1" x14ac:dyDescent="0.2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spans="1:26" ht="14.25" customHeight="1" x14ac:dyDescent="0.2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spans="1:26" ht="14.25" customHeight="1" x14ac:dyDescent="0.2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spans="1:26" ht="14.25" customHeight="1" x14ac:dyDescent="0.2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spans="1:26" ht="14.25" customHeight="1" x14ac:dyDescent="0.2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spans="1:26" ht="14.25" customHeight="1" x14ac:dyDescent="0.2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spans="1:26" ht="14.25" customHeight="1" x14ac:dyDescent="0.2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spans="1:26" ht="14.25" customHeight="1" x14ac:dyDescent="0.2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spans="1:26" ht="14.25" customHeight="1" x14ac:dyDescent="0.2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spans="1:26" ht="14.25" customHeight="1" x14ac:dyDescent="0.2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spans="1:26" ht="14.25" customHeight="1" x14ac:dyDescent="0.2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spans="1:26" ht="14.25" customHeight="1" x14ac:dyDescent="0.2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spans="1:26" ht="14.25" customHeight="1" x14ac:dyDescent="0.2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spans="1:26" ht="14.25" customHeight="1" x14ac:dyDescent="0.2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spans="1:26" ht="14.25" customHeight="1" x14ac:dyDescent="0.2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spans="1:26" ht="14.25" customHeight="1" x14ac:dyDescent="0.2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spans="1:26" ht="14.25" customHeight="1" x14ac:dyDescent="0.2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spans="1:26" ht="14.25" customHeight="1" x14ac:dyDescent="0.2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spans="1:26" ht="14.25" customHeight="1" x14ac:dyDescent="0.2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spans="1:26" ht="14.25" customHeight="1" x14ac:dyDescent="0.2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spans="1:26" ht="14.25" customHeight="1" x14ac:dyDescent="0.2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spans="1:26" ht="14.25" customHeight="1" x14ac:dyDescent="0.2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spans="1:26" ht="14.25" customHeight="1" x14ac:dyDescent="0.2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spans="1:26" ht="14.25" customHeight="1" x14ac:dyDescent="0.2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spans="1:26" ht="14.25" customHeight="1" x14ac:dyDescent="0.2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spans="1:26" ht="14.25" customHeight="1" x14ac:dyDescent="0.2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spans="1:26" ht="14.25" customHeight="1" x14ac:dyDescent="0.2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spans="1:26" ht="14.25" customHeight="1" x14ac:dyDescent="0.2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spans="1:26" ht="14.25" customHeight="1" x14ac:dyDescent="0.2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spans="1:26" ht="14.25" customHeight="1" x14ac:dyDescent="0.2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spans="1:26" ht="14.25" customHeight="1" x14ac:dyDescent="0.2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spans="1:26" ht="14.25" customHeight="1" x14ac:dyDescent="0.2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spans="1:26" ht="14.25" customHeight="1" x14ac:dyDescent="0.2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spans="1:26" ht="14.25" customHeight="1" x14ac:dyDescent="0.2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spans="1:26" ht="14.25" customHeight="1" x14ac:dyDescent="0.2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spans="1:26" ht="14.25" customHeight="1" x14ac:dyDescent="0.2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spans="1:26" ht="14.25" customHeight="1" x14ac:dyDescent="0.2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spans="1:26" ht="14.25" customHeight="1" x14ac:dyDescent="0.2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spans="1:26" ht="14.25" customHeight="1" x14ac:dyDescent="0.2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spans="1:26" ht="14.25" customHeight="1" x14ac:dyDescent="0.2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spans="1:26" ht="14.25" customHeight="1" x14ac:dyDescent="0.2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spans="1:26" ht="14.25" customHeight="1" x14ac:dyDescent="0.2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spans="1:26" ht="14.25" customHeight="1" x14ac:dyDescent="0.2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spans="1:26" ht="14.25" customHeight="1" x14ac:dyDescent="0.2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spans="1:26" ht="14.25" customHeight="1" x14ac:dyDescent="0.2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spans="1:26" ht="14.25" customHeight="1" x14ac:dyDescent="0.2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spans="1:26" ht="14.25" customHeight="1" x14ac:dyDescent="0.2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spans="1:26" ht="14.25" customHeight="1" x14ac:dyDescent="0.2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spans="1:26" ht="14.25" customHeight="1" x14ac:dyDescent="0.2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spans="1:26" ht="14.25" customHeight="1" x14ac:dyDescent="0.2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spans="1:26" ht="14.25" customHeight="1" x14ac:dyDescent="0.2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spans="1:26" ht="14.25" customHeight="1" x14ac:dyDescent="0.2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spans="1:26" ht="14.25" customHeight="1" x14ac:dyDescent="0.2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spans="1:26" ht="14.25" customHeight="1" x14ac:dyDescent="0.2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spans="1:26" ht="14.25" customHeight="1" x14ac:dyDescent="0.2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spans="1:26" ht="14.25" customHeight="1" x14ac:dyDescent="0.2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spans="1:26" ht="14.25" customHeight="1" x14ac:dyDescent="0.2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spans="1:26" ht="14.25" customHeight="1" x14ac:dyDescent="0.2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spans="1:26" ht="14.25" customHeight="1" x14ac:dyDescent="0.2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spans="1:26" ht="14.25" customHeight="1" x14ac:dyDescent="0.2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spans="1:26" ht="14.25" customHeight="1" x14ac:dyDescent="0.2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spans="1:26" ht="14.25" customHeight="1" x14ac:dyDescent="0.2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spans="1:26" ht="14.25" customHeight="1" x14ac:dyDescent="0.2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spans="1:26" ht="14.25" customHeight="1" x14ac:dyDescent="0.2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spans="1:26" ht="14.25" customHeight="1" x14ac:dyDescent="0.2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spans="1:26" ht="14.25" customHeight="1" x14ac:dyDescent="0.2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spans="1:26" ht="14.25" customHeight="1" x14ac:dyDescent="0.2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spans="1:26" ht="14.25" customHeight="1" x14ac:dyDescent="0.2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spans="1:26" ht="14.25" customHeight="1" x14ac:dyDescent="0.2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spans="1:26" ht="14.25" customHeight="1" x14ac:dyDescent="0.2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spans="1:26" ht="14.25" customHeight="1" x14ac:dyDescent="0.2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spans="1:26" ht="14.25" customHeight="1" x14ac:dyDescent="0.2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spans="1:26" ht="14.25" customHeight="1" x14ac:dyDescent="0.2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spans="1:26" ht="14.25" customHeight="1" x14ac:dyDescent="0.2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spans="1:26" ht="14.25" customHeight="1" x14ac:dyDescent="0.2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spans="1:26" ht="14.25" customHeight="1" x14ac:dyDescent="0.2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spans="1:26" ht="14.25" customHeight="1" x14ac:dyDescent="0.2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spans="1:26" ht="14.25" customHeight="1" x14ac:dyDescent="0.2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spans="1:26" ht="14.25" customHeight="1" x14ac:dyDescent="0.2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spans="1:26" ht="14.25" customHeight="1" x14ac:dyDescent="0.2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spans="1:26" ht="14.25" customHeight="1" x14ac:dyDescent="0.2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spans="1:26" ht="14.25" customHeight="1" x14ac:dyDescent="0.2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spans="1:26" ht="14.25" customHeight="1" x14ac:dyDescent="0.2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spans="1:26" ht="14.25" customHeight="1" x14ac:dyDescent="0.2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spans="1:26" ht="14.25" customHeight="1" x14ac:dyDescent="0.2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spans="1:26" ht="14.25" customHeight="1" x14ac:dyDescent="0.2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spans="1:26" ht="14.25" customHeight="1" x14ac:dyDescent="0.2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spans="1:26" ht="14.25" customHeight="1" x14ac:dyDescent="0.2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spans="1:26" ht="14.25" customHeight="1" x14ac:dyDescent="0.2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spans="1:26" ht="14.25" customHeight="1" x14ac:dyDescent="0.2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spans="1:26" ht="14.25" customHeight="1" x14ac:dyDescent="0.2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spans="1:26" ht="14.25" customHeight="1" x14ac:dyDescent="0.2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spans="1:26" ht="14.25" customHeight="1" x14ac:dyDescent="0.2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spans="1:26" ht="14.25" customHeight="1" x14ac:dyDescent="0.2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spans="1:26" ht="14.25" customHeight="1" x14ac:dyDescent="0.2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spans="1:26" ht="14.25" customHeight="1" x14ac:dyDescent="0.2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spans="1:26" ht="14.25" customHeight="1" x14ac:dyDescent="0.2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spans="1:26" ht="14.25" customHeight="1" x14ac:dyDescent="0.2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spans="1:26" ht="14.25" customHeight="1" x14ac:dyDescent="0.2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spans="1:26" ht="14.25" customHeight="1" x14ac:dyDescent="0.2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spans="1:26" ht="14.25" customHeight="1" x14ac:dyDescent="0.2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spans="1:26" ht="14.25" customHeight="1" x14ac:dyDescent="0.2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spans="1:26" ht="14.25" customHeight="1" x14ac:dyDescent="0.2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spans="1:26" ht="14.25" customHeight="1" x14ac:dyDescent="0.2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spans="1:26" ht="14.25" customHeight="1" x14ac:dyDescent="0.2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spans="1:26" ht="14.25" customHeight="1" x14ac:dyDescent="0.2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spans="1:26" ht="14.25" customHeight="1" x14ac:dyDescent="0.2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spans="1:26" ht="14.25" customHeight="1" x14ac:dyDescent="0.2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spans="1:26" ht="14.25" customHeight="1" x14ac:dyDescent="0.2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spans="1:26" ht="14.25" customHeight="1" x14ac:dyDescent="0.2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spans="1:26" ht="14.25" customHeight="1" x14ac:dyDescent="0.2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spans="1:26" ht="14.25" customHeight="1" x14ac:dyDescent="0.2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spans="1:26" ht="14.25" customHeight="1" x14ac:dyDescent="0.2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spans="1:26" ht="14.25" customHeight="1" x14ac:dyDescent="0.2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spans="1:26" ht="14.25" customHeight="1" x14ac:dyDescent="0.2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spans="1:26" ht="14.25" customHeight="1" x14ac:dyDescent="0.2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spans="1:26" ht="14.25" customHeight="1" x14ac:dyDescent="0.2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spans="1:26" ht="14.25" customHeight="1" x14ac:dyDescent="0.2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spans="1:26" ht="14.25" customHeight="1" x14ac:dyDescent="0.2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spans="1:26" ht="14.25" customHeight="1" x14ac:dyDescent="0.2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spans="1:26" ht="14.25" customHeight="1" x14ac:dyDescent="0.2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spans="1:26" ht="14.25" customHeight="1" x14ac:dyDescent="0.2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spans="1:26" ht="14.25" customHeight="1" x14ac:dyDescent="0.2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spans="1:26" ht="14.25" customHeight="1" x14ac:dyDescent="0.2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spans="1:26" ht="14.25" customHeight="1" x14ac:dyDescent="0.2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spans="1:26" ht="14.25" customHeight="1" x14ac:dyDescent="0.2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spans="1:26" ht="14.25" customHeight="1" x14ac:dyDescent="0.2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spans="1:26" ht="14.25" customHeight="1" x14ac:dyDescent="0.2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spans="1:26" ht="14.25" customHeight="1" x14ac:dyDescent="0.2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spans="1:26" ht="14.25" customHeight="1" x14ac:dyDescent="0.2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spans="1:26" ht="14.25" customHeight="1" x14ac:dyDescent="0.2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spans="1:26" ht="14.25" customHeight="1" x14ac:dyDescent="0.2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spans="1:26" ht="14.25" customHeight="1" x14ac:dyDescent="0.2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spans="1:26" ht="14.25" customHeight="1" x14ac:dyDescent="0.2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spans="1:26" ht="14.25" customHeight="1" x14ac:dyDescent="0.2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spans="1:26" ht="14.25" customHeight="1" x14ac:dyDescent="0.2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spans="1:26" ht="14.25" customHeight="1" x14ac:dyDescent="0.2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spans="1:26" ht="14.25" customHeight="1" x14ac:dyDescent="0.2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spans="1:26" ht="14.25" customHeight="1" x14ac:dyDescent="0.2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spans="1:26" ht="14.25" customHeight="1" x14ac:dyDescent="0.2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spans="1:26" ht="14.25" customHeight="1" x14ac:dyDescent="0.2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spans="1:26" ht="14.25" customHeight="1" x14ac:dyDescent="0.2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spans="1:26" ht="14.25" customHeight="1" x14ac:dyDescent="0.2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spans="1:26" ht="14.25" customHeight="1" x14ac:dyDescent="0.2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spans="1:26" ht="14.25" customHeight="1" x14ac:dyDescent="0.2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spans="1:26" ht="14.25" customHeight="1" x14ac:dyDescent="0.2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spans="1:26" ht="14.25" customHeight="1" x14ac:dyDescent="0.2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spans="1:26" ht="14.25" customHeight="1" x14ac:dyDescent="0.2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spans="1:26" ht="14.25" customHeight="1" x14ac:dyDescent="0.2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spans="1:26" ht="14.25" customHeight="1" x14ac:dyDescent="0.2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spans="1:26" ht="14.25" customHeight="1" x14ac:dyDescent="0.2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spans="1:26" ht="14.25" customHeight="1" x14ac:dyDescent="0.2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spans="1:26" ht="14.25" customHeight="1" x14ac:dyDescent="0.2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spans="1:26" ht="14.25" customHeight="1" x14ac:dyDescent="0.2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spans="1:26" ht="14.25" customHeight="1" x14ac:dyDescent="0.2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spans="1:26" ht="14.25" customHeight="1" x14ac:dyDescent="0.2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spans="1:26" ht="14.25" customHeight="1" x14ac:dyDescent="0.2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spans="1:26" ht="14.25" customHeight="1" x14ac:dyDescent="0.2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spans="1:26" ht="14.25" customHeight="1" x14ac:dyDescent="0.2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spans="1:26" ht="14.25" customHeight="1" x14ac:dyDescent="0.2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spans="1:26" ht="14.25" customHeight="1" x14ac:dyDescent="0.2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spans="1:26" ht="14.25" customHeight="1" x14ac:dyDescent="0.2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spans="1:26" ht="14.25" customHeight="1" x14ac:dyDescent="0.2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spans="1:26" ht="14.25" customHeight="1" x14ac:dyDescent="0.2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spans="1:26" ht="14.25" customHeight="1" x14ac:dyDescent="0.2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spans="1:26" ht="14.25" customHeight="1" x14ac:dyDescent="0.2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spans="1:26" ht="14.25" customHeight="1" x14ac:dyDescent="0.2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spans="1:26" ht="14.25" customHeight="1" x14ac:dyDescent="0.2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spans="1:26" ht="14.25" customHeight="1" x14ac:dyDescent="0.2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spans="1:26" ht="14.25" customHeight="1" x14ac:dyDescent="0.2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spans="1:26" ht="14.25" customHeight="1" x14ac:dyDescent="0.2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spans="1:26" ht="14.25" customHeight="1" x14ac:dyDescent="0.2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spans="1:26" ht="14.25" customHeight="1" x14ac:dyDescent="0.2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spans="1:26" ht="14.25" customHeight="1" x14ac:dyDescent="0.2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spans="1:26" ht="14.25" customHeight="1" x14ac:dyDescent="0.2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spans="1:26" ht="14.25" customHeight="1" x14ac:dyDescent="0.2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spans="1:26" ht="14.25" customHeight="1" x14ac:dyDescent="0.2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spans="1:26" ht="14.25" customHeight="1" x14ac:dyDescent="0.2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spans="1:26" ht="14.25" customHeight="1" x14ac:dyDescent="0.2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spans="1:26" ht="14.25" customHeight="1" x14ac:dyDescent="0.2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spans="1:26" ht="14.25" customHeight="1" x14ac:dyDescent="0.2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spans="1:26" ht="14.25" customHeight="1" x14ac:dyDescent="0.2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spans="1:26" ht="14.25" customHeight="1" x14ac:dyDescent="0.2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spans="1:26" ht="14.25" customHeight="1" x14ac:dyDescent="0.2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spans="1:26" ht="14.25" customHeight="1" x14ac:dyDescent="0.2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spans="1:26" ht="14.25" customHeight="1" x14ac:dyDescent="0.2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spans="1:26" ht="14.25" customHeight="1" x14ac:dyDescent="0.2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spans="1:26" ht="14.25" customHeight="1" x14ac:dyDescent="0.2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spans="1:26" ht="14.25" customHeight="1" x14ac:dyDescent="0.2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spans="1:26" ht="14.25" customHeight="1" x14ac:dyDescent="0.2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spans="1:26" ht="14.25" customHeight="1" x14ac:dyDescent="0.2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spans="1:26" ht="14.25" customHeight="1" x14ac:dyDescent="0.2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spans="1:26" ht="14.25" customHeight="1" x14ac:dyDescent="0.2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spans="1:26" ht="14.25" customHeight="1" x14ac:dyDescent="0.2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spans="1:26" ht="14.25" customHeight="1" x14ac:dyDescent="0.2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spans="1:26" ht="14.25" customHeight="1" x14ac:dyDescent="0.2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spans="1:26" ht="14.25" customHeight="1" x14ac:dyDescent="0.2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spans="1:26" ht="14.25" customHeight="1" x14ac:dyDescent="0.2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spans="1:26" ht="14.25" customHeight="1" x14ac:dyDescent="0.2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spans="1:26" ht="14.25" customHeight="1" x14ac:dyDescent="0.2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spans="1:26" ht="14.25" customHeight="1" x14ac:dyDescent="0.2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spans="1:26" ht="14.25" customHeight="1" x14ac:dyDescent="0.2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spans="1:26" ht="14.25" customHeight="1" x14ac:dyDescent="0.2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spans="1:26" ht="14.25" customHeight="1" x14ac:dyDescent="0.2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spans="1:26" ht="14.25" customHeight="1" x14ac:dyDescent="0.2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spans="1:26" ht="14.25" customHeight="1" x14ac:dyDescent="0.2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spans="1:26" ht="14.25" customHeight="1" x14ac:dyDescent="0.2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spans="1:26" ht="14.25" customHeight="1" x14ac:dyDescent="0.2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spans="1:26" ht="14.25" customHeight="1" x14ac:dyDescent="0.2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spans="1:26" ht="14.25" customHeight="1" x14ac:dyDescent="0.2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spans="1:26" ht="14.25" customHeight="1" x14ac:dyDescent="0.2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spans="1:26" ht="14.25" customHeight="1" x14ac:dyDescent="0.2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spans="1:26" ht="14.25" customHeight="1" x14ac:dyDescent="0.2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spans="1:26" ht="14.25" customHeight="1" x14ac:dyDescent="0.2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spans="1:26" ht="14.25" customHeight="1" x14ac:dyDescent="0.2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spans="1:26" ht="14.25" customHeight="1" x14ac:dyDescent="0.2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spans="1:26" ht="14.25" customHeight="1" x14ac:dyDescent="0.2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spans="1:26" ht="14.25" customHeight="1" x14ac:dyDescent="0.2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spans="1:26" ht="14.25" customHeight="1" x14ac:dyDescent="0.2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spans="1:26" ht="14.25" customHeight="1" x14ac:dyDescent="0.2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spans="1:26" ht="14.25" customHeight="1" x14ac:dyDescent="0.2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spans="1:26" ht="14.25" customHeight="1" x14ac:dyDescent="0.2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spans="1:26" ht="14.25" customHeight="1" x14ac:dyDescent="0.2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spans="1:26" ht="14.25" customHeight="1" x14ac:dyDescent="0.2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spans="1:26" ht="14.25" customHeight="1" x14ac:dyDescent="0.2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spans="1:26" ht="14.25" customHeight="1" x14ac:dyDescent="0.2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spans="1:26" ht="14.25" customHeight="1" x14ac:dyDescent="0.2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spans="1:26" ht="14.25" customHeight="1" x14ac:dyDescent="0.2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spans="1:26" ht="14.25" customHeight="1" x14ac:dyDescent="0.2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spans="1:26" ht="14.25" customHeight="1" x14ac:dyDescent="0.2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spans="1:26" ht="14.25" customHeight="1" x14ac:dyDescent="0.2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spans="1:26" ht="14.25" customHeight="1" x14ac:dyDescent="0.2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spans="1:26" ht="14.25" customHeight="1" x14ac:dyDescent="0.2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spans="1:26" ht="14.25" customHeight="1" x14ac:dyDescent="0.2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spans="1:26" ht="14.25" customHeight="1" x14ac:dyDescent="0.2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spans="1:26" ht="14.25" customHeight="1" x14ac:dyDescent="0.2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spans="1:26" ht="14.25" customHeight="1" x14ac:dyDescent="0.2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spans="1:26" ht="14.25" customHeight="1" x14ac:dyDescent="0.2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spans="1:26" ht="14.25" customHeight="1" x14ac:dyDescent="0.2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spans="1:26" ht="14.25" customHeight="1" x14ac:dyDescent="0.2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spans="1:26" ht="14.25" customHeight="1" x14ac:dyDescent="0.2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spans="1:26" ht="14.25" customHeight="1" x14ac:dyDescent="0.2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spans="1:26" ht="14.25" customHeight="1" x14ac:dyDescent="0.2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spans="1:26" ht="14.25" customHeight="1" x14ac:dyDescent="0.2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spans="1:26" ht="14.25" customHeight="1" x14ac:dyDescent="0.2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spans="1:26" ht="14.25" customHeight="1" x14ac:dyDescent="0.2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spans="1:26" ht="14.25" customHeight="1" x14ac:dyDescent="0.2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spans="1:26" ht="14.25" customHeight="1" x14ac:dyDescent="0.2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spans="1:26" ht="14.25" customHeight="1" x14ac:dyDescent="0.2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spans="1:26" ht="14.25" customHeight="1" x14ac:dyDescent="0.2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spans="1:26" ht="14.25" customHeight="1" x14ac:dyDescent="0.2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spans="1:26" ht="14.25" customHeight="1" x14ac:dyDescent="0.2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spans="1:26" ht="14.25" customHeight="1" x14ac:dyDescent="0.2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spans="1:26" ht="14.25" customHeight="1" x14ac:dyDescent="0.2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spans="1:26" ht="14.25" customHeight="1" x14ac:dyDescent="0.2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spans="1:26" ht="14.25" customHeight="1" x14ac:dyDescent="0.2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spans="1:26" ht="14.25" customHeight="1" x14ac:dyDescent="0.2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spans="1:26" ht="14.25" customHeight="1" x14ac:dyDescent="0.2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spans="1:26" ht="14.25" customHeight="1" x14ac:dyDescent="0.2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spans="1:26" ht="14.25" customHeight="1" x14ac:dyDescent="0.2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spans="1:26" ht="14.25" customHeight="1" x14ac:dyDescent="0.2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spans="1:26" ht="14.25" customHeight="1" x14ac:dyDescent="0.2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spans="1:26" ht="14.25" customHeight="1" x14ac:dyDescent="0.2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spans="1:26" ht="14.25" customHeight="1" x14ac:dyDescent="0.2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spans="1:26" ht="14.25" customHeight="1" x14ac:dyDescent="0.2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spans="1:26" ht="14.25" customHeight="1" x14ac:dyDescent="0.2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spans="1:26" ht="14.25" customHeight="1" x14ac:dyDescent="0.2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spans="1:26" ht="14.25" customHeight="1" x14ac:dyDescent="0.2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spans="1:26" ht="14.25" customHeight="1" x14ac:dyDescent="0.2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spans="1:26" ht="14.25" customHeight="1" x14ac:dyDescent="0.2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spans="1:26" ht="14.25" customHeight="1" x14ac:dyDescent="0.2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spans="1:26" ht="14.25" customHeight="1" x14ac:dyDescent="0.2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spans="1:26" ht="14.25" customHeight="1" x14ac:dyDescent="0.2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spans="1:26" ht="14.25" customHeight="1" x14ac:dyDescent="0.2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spans="1:26" ht="14.25" customHeight="1" x14ac:dyDescent="0.2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spans="1:26" ht="14.25" customHeight="1" x14ac:dyDescent="0.2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spans="1:26" ht="14.25" customHeight="1" x14ac:dyDescent="0.2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spans="1:26" ht="14.25" customHeight="1" x14ac:dyDescent="0.2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spans="1:26" ht="14.25" customHeight="1" x14ac:dyDescent="0.2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spans="1:26" ht="14.25" customHeight="1" x14ac:dyDescent="0.2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spans="1:26" ht="14.25" customHeight="1" x14ac:dyDescent="0.2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spans="1:26" ht="14.25" customHeight="1" x14ac:dyDescent="0.2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spans="1:26" ht="14.25" customHeight="1" x14ac:dyDescent="0.2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spans="1:26" ht="14.25" customHeight="1" x14ac:dyDescent="0.2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spans="1:26" ht="14.25" customHeight="1" x14ac:dyDescent="0.2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spans="1:26" ht="14.25" customHeight="1" x14ac:dyDescent="0.2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spans="1:26" ht="14.25" customHeight="1" x14ac:dyDescent="0.2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spans="1:26" ht="14.25" customHeight="1" x14ac:dyDescent="0.2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spans="1:26" ht="14.25" customHeight="1" x14ac:dyDescent="0.2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spans="1:26" ht="14.25" customHeight="1" x14ac:dyDescent="0.2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spans="1:26" ht="14.25" customHeight="1" x14ac:dyDescent="0.2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spans="1:26" ht="14.25" customHeight="1" x14ac:dyDescent="0.2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spans="1:26" ht="14.25" customHeight="1" x14ac:dyDescent="0.2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spans="1:26" ht="14.25" customHeight="1" x14ac:dyDescent="0.2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spans="1:26" ht="14.25" customHeight="1" x14ac:dyDescent="0.2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spans="1:26" ht="14.25" customHeight="1" x14ac:dyDescent="0.2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spans="1:26" ht="14.25" customHeight="1" x14ac:dyDescent="0.2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spans="1:26" ht="14.25" customHeight="1" x14ac:dyDescent="0.2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spans="1:26" ht="14.25" customHeight="1" x14ac:dyDescent="0.2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spans="1:26" ht="14.25" customHeight="1" x14ac:dyDescent="0.2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spans="1:26" ht="14.25" customHeight="1" x14ac:dyDescent="0.2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spans="1:26" ht="14.25" customHeight="1" x14ac:dyDescent="0.2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spans="1:26" ht="14.25" customHeight="1" x14ac:dyDescent="0.2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spans="1:26" ht="14.25" customHeight="1" x14ac:dyDescent="0.2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spans="1:26" ht="14.25" customHeight="1" x14ac:dyDescent="0.2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spans="1:26" ht="14.25" customHeight="1" x14ac:dyDescent="0.2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spans="1:26" ht="14.25" customHeight="1" x14ac:dyDescent="0.2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spans="1:26" ht="14.25" customHeight="1" x14ac:dyDescent="0.2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spans="1:26" ht="14.25" customHeight="1" x14ac:dyDescent="0.2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spans="1:26" ht="14.25" customHeight="1" x14ac:dyDescent="0.2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spans="1:26" ht="14.25" customHeight="1" x14ac:dyDescent="0.2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spans="1:26" ht="14.25" customHeight="1" x14ac:dyDescent="0.2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spans="1:26" ht="14.25" customHeight="1" x14ac:dyDescent="0.2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spans="1:26" ht="14.25" customHeight="1" x14ac:dyDescent="0.2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spans="1:26" ht="14.25" customHeight="1" x14ac:dyDescent="0.2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spans="1:26" ht="14.25" customHeight="1" x14ac:dyDescent="0.2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spans="1:26" ht="14.25" customHeight="1" x14ac:dyDescent="0.2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spans="1:26" ht="14.25" customHeight="1" x14ac:dyDescent="0.2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spans="1:26" ht="14.25" customHeight="1" x14ac:dyDescent="0.2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spans="1:26" ht="14.25" customHeight="1" x14ac:dyDescent="0.2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spans="1:26" ht="14.25" customHeight="1" x14ac:dyDescent="0.2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spans="1:26" ht="14.25" customHeight="1" x14ac:dyDescent="0.2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spans="1:26" ht="14.25" customHeight="1" x14ac:dyDescent="0.2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spans="1:26" ht="14.25" customHeight="1" x14ac:dyDescent="0.2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spans="1:26" ht="14.25" customHeight="1" x14ac:dyDescent="0.2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spans="1:26" ht="14.25" customHeight="1" x14ac:dyDescent="0.2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spans="1:26" ht="14.25" customHeight="1" x14ac:dyDescent="0.2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spans="1:26" ht="14.25" customHeight="1" x14ac:dyDescent="0.2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spans="1:26" ht="14.25" customHeight="1" x14ac:dyDescent="0.2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spans="1:26" ht="14.25" customHeight="1" x14ac:dyDescent="0.2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spans="1:26" ht="14.25" customHeight="1" x14ac:dyDescent="0.2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spans="1:26" ht="14.25" customHeight="1" x14ac:dyDescent="0.2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spans="1:26" ht="14.25" customHeight="1" x14ac:dyDescent="0.2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spans="1:26" ht="14.25" customHeight="1" x14ac:dyDescent="0.2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spans="1:26" ht="14.25" customHeight="1" x14ac:dyDescent="0.2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spans="1:26" ht="14.25" customHeight="1" x14ac:dyDescent="0.2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spans="1:26" ht="14.25" customHeight="1" x14ac:dyDescent="0.2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spans="1:26" ht="14.25" customHeight="1" x14ac:dyDescent="0.2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spans="1:26" ht="14.25" customHeight="1" x14ac:dyDescent="0.2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spans="1:26" ht="14.25" customHeight="1" x14ac:dyDescent="0.2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spans="1:26" ht="14.25" customHeight="1" x14ac:dyDescent="0.2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spans="1:26" ht="14.25" customHeight="1" x14ac:dyDescent="0.2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spans="1:26" ht="14.25" customHeight="1" x14ac:dyDescent="0.2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spans="1:26" ht="14.25" customHeight="1" x14ac:dyDescent="0.2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spans="1:26" ht="14.25" customHeight="1" x14ac:dyDescent="0.2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spans="1:26" ht="14.25" customHeight="1" x14ac:dyDescent="0.2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spans="1:26" ht="14.25" customHeight="1" x14ac:dyDescent="0.2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spans="1:26" ht="14.25" customHeight="1" x14ac:dyDescent="0.2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spans="1:26" ht="14.25" customHeight="1" x14ac:dyDescent="0.2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spans="1:26" ht="14.25" customHeight="1" x14ac:dyDescent="0.2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spans="1:26" ht="14.25" customHeight="1" x14ac:dyDescent="0.2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spans="1:26" ht="14.25" customHeight="1" x14ac:dyDescent="0.2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spans="1:26" ht="14.25" customHeight="1" x14ac:dyDescent="0.2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spans="1:26" ht="14.25" customHeight="1" x14ac:dyDescent="0.2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spans="1:26" ht="14.25" customHeight="1" x14ac:dyDescent="0.2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spans="1:26" ht="14.25" customHeight="1" x14ac:dyDescent="0.2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spans="1:26" ht="14.25" customHeight="1" x14ac:dyDescent="0.2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spans="1:26" ht="14.25" customHeight="1" x14ac:dyDescent="0.2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mergeCells count="2">
    <mergeCell ref="F1:F2"/>
    <mergeCell ref="O2:S2"/>
  </mergeCells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2"/>
  <sheetViews>
    <sheetView rightToLeft="1" workbookViewId="0">
      <selection activeCell="G17" sqref="G17"/>
    </sheetView>
  </sheetViews>
  <sheetFormatPr defaultColWidth="12.5703125" defaultRowHeight="15" customHeight="1" x14ac:dyDescent="0.2"/>
  <cols>
    <col min="1" max="1" width="10.140625" customWidth="1"/>
    <col min="2" max="2" width="51.28515625" customWidth="1"/>
    <col min="3" max="10" width="16.140625" customWidth="1"/>
    <col min="11" max="26" width="10.140625" customWidth="1"/>
  </cols>
  <sheetData>
    <row r="1" spans="1:26" ht="14.25" customHeight="1" x14ac:dyDescent="0.25">
      <c r="A1" s="63"/>
      <c r="B1" s="171" t="s">
        <v>76</v>
      </c>
      <c r="C1" s="161"/>
      <c r="D1" s="161"/>
      <c r="E1" s="161"/>
      <c r="F1" s="161"/>
      <c r="G1" s="161"/>
      <c r="H1" s="161"/>
      <c r="I1" s="161"/>
      <c r="J1" s="162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14.25" customHeight="1" x14ac:dyDescent="0.2">
      <c r="A2" s="63"/>
      <c r="B2" s="96"/>
      <c r="C2" s="97">
        <f>'תחזית תפעולית'!E3</f>
        <v>2023</v>
      </c>
      <c r="D2" s="97">
        <f>'תחזית תפעולית'!F3</f>
        <v>2024</v>
      </c>
      <c r="E2" s="97">
        <f>'תחזית תפעולית'!G3</f>
        <v>2025</v>
      </c>
      <c r="F2" s="97">
        <f>'תחזית תפעולית'!H3</f>
        <v>2026</v>
      </c>
      <c r="G2" s="97">
        <f>'תחזית תפעולית'!I3</f>
        <v>2027</v>
      </c>
      <c r="H2" s="97">
        <f>'תחזית תפעולית'!J3</f>
        <v>2028</v>
      </c>
      <c r="I2" s="97">
        <f>'תחזית תפעולית'!K3</f>
        <v>2029</v>
      </c>
      <c r="J2" s="97">
        <f>'תחזית תפעולית'!L3</f>
        <v>2030</v>
      </c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14.25" customHeight="1" x14ac:dyDescent="0.25">
      <c r="A3" s="63"/>
      <c r="B3" s="119" t="s">
        <v>77</v>
      </c>
      <c r="C3" s="99">
        <f>'תחזית תפעולית'!F16</f>
        <v>10473.6</v>
      </c>
      <c r="D3" s="99">
        <f>'תחזית תפעולית'!G16</f>
        <v>10880.831999999999</v>
      </c>
      <c r="E3" s="99">
        <f>'תחזית תפעולית'!H16</f>
        <v>11302.141440000001</v>
      </c>
      <c r="F3" s="99">
        <f>'תחזית תפעולית'!I16</f>
        <v>11737.987852800001</v>
      </c>
      <c r="G3" s="99">
        <f>'תחזית תפעולית'!J16</f>
        <v>12188.845301375999</v>
      </c>
      <c r="H3" s="99">
        <f>'תחזית תפעולית'!K16</f>
        <v>11987.460962872319</v>
      </c>
      <c r="I3" s="99">
        <f>'תחזית תפעולית'!L16</f>
        <v>12449.790804395367</v>
      </c>
      <c r="J3" s="99">
        <f>'תחזית תפעולית'!M16</f>
        <v>12928.044661416841</v>
      </c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spans="1:26" ht="14.25" customHeight="1" x14ac:dyDescent="0.25">
      <c r="A4" s="63"/>
      <c r="B4" s="95" t="s">
        <v>78</v>
      </c>
      <c r="C4" s="99">
        <v>0</v>
      </c>
      <c r="D4" s="99">
        <v>0</v>
      </c>
      <c r="E4" s="99">
        <v>0</v>
      </c>
      <c r="F4" s="99">
        <v>0</v>
      </c>
      <c r="G4" s="99">
        <v>0</v>
      </c>
      <c r="H4" s="99">
        <v>0</v>
      </c>
      <c r="I4" s="99">
        <v>0</v>
      </c>
      <c r="J4" s="99">
        <v>0</v>
      </c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ht="14.25" customHeight="1" x14ac:dyDescent="0.25">
      <c r="A5" s="63"/>
      <c r="B5" s="95" t="s">
        <v>79</v>
      </c>
      <c r="C5" s="99"/>
      <c r="D5" s="99"/>
      <c r="E5" s="99"/>
      <c r="F5" s="99"/>
      <c r="G5" s="99"/>
      <c r="H5" s="99"/>
      <c r="I5" s="99"/>
      <c r="J5" s="99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ht="14.25" customHeight="1" x14ac:dyDescent="0.2">
      <c r="A6" s="63"/>
      <c r="B6" s="96" t="s">
        <v>80</v>
      </c>
      <c r="C6" s="99">
        <f>-SUM('מחשבון מימון'!F12:F23)</f>
        <v>-4974.4044831865676</v>
      </c>
      <c r="D6" s="99">
        <f>-SUM('מחשבון מימון'!F24:F35)</f>
        <v>-4905.2568279119832</v>
      </c>
      <c r="E6" s="99">
        <f>-SUM('מחשבון מימון'!F36:F47)</f>
        <v>-4832.2087013526834</v>
      </c>
      <c r="F6" s="99">
        <f>-SUM('מחשבון מימון'!F48:F59)</f>
        <v>-4755.0400862690021</v>
      </c>
      <c r="G6" s="99">
        <f>-SUM('מחשבון מימון'!F60:F71)</f>
        <v>-4673.5185547195342</v>
      </c>
      <c r="H6" s="99">
        <f>-SUM('מחשבון מימון'!F72:F83)</f>
        <v>-4587.3985680000096</v>
      </c>
      <c r="I6" s="99">
        <f>-SUM('מחשבון מימון'!F84:F95)</f>
        <v>-4496.4207370932045</v>
      </c>
      <c r="J6" s="99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ht="14.25" customHeight="1" x14ac:dyDescent="0.2">
      <c r="A7" s="63"/>
      <c r="B7" s="96" t="s">
        <v>81</v>
      </c>
      <c r="C7" s="99">
        <f>-SUM('מחשבון מימון'!E12:E23)</f>
        <v>-1225.8514115227042</v>
      </c>
      <c r="D7" s="99">
        <f>-SUM('מחשבון מימון'!E24:E35)</f>
        <v>-1294.9990667972884</v>
      </c>
      <c r="E7" s="99">
        <f>-SUM('מחשבון מימון'!E36:E47)</f>
        <v>-1368.0471933565882</v>
      </c>
      <c r="F7" s="99">
        <f>-SUM('מחשבון מימון'!E48:E59)</f>
        <v>-1445.2158084402704</v>
      </c>
      <c r="G7" s="99">
        <f>-SUM('מחשבון מימון'!E60:E71)</f>
        <v>-1526.7373399897376</v>
      </c>
      <c r="H7" s="99">
        <f>-SUM('מחשבון מימון'!E72:E83)</f>
        <v>-1612.8573267092627</v>
      </c>
      <c r="I7" s="99">
        <f>-SUM('מחשבון מימון'!E84:E95)</f>
        <v>-1703.8351576160665</v>
      </c>
      <c r="J7" s="99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ht="14.25" customHeight="1" x14ac:dyDescent="0.2">
      <c r="A8" s="63"/>
      <c r="B8" s="97" t="s">
        <v>82</v>
      </c>
      <c r="C8" s="99">
        <f t="shared" ref="C8:I8" si="0">C6+C7</f>
        <v>-6200.2558947092721</v>
      </c>
      <c r="D8" s="99">
        <f t="shared" si="0"/>
        <v>-6200.2558947092712</v>
      </c>
      <c r="E8" s="99">
        <f t="shared" si="0"/>
        <v>-6200.2558947092712</v>
      </c>
      <c r="F8" s="99">
        <f t="shared" si="0"/>
        <v>-6200.255894709273</v>
      </c>
      <c r="G8" s="99">
        <f t="shared" si="0"/>
        <v>-6200.2558947092721</v>
      </c>
      <c r="H8" s="99">
        <f t="shared" si="0"/>
        <v>-6200.2558947092721</v>
      </c>
      <c r="I8" s="99">
        <f t="shared" si="0"/>
        <v>-6200.2558947092712</v>
      </c>
      <c r="J8" s="99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ht="14.25" customHeight="1" x14ac:dyDescent="0.25">
      <c r="A9" s="63"/>
      <c r="B9" s="95" t="s">
        <v>83</v>
      </c>
      <c r="C9" s="99">
        <f t="shared" ref="C9:E9" si="1">C3+C6+C7+C4</f>
        <v>4273.3441052907283</v>
      </c>
      <c r="D9" s="99">
        <f t="shared" si="1"/>
        <v>4680.5761052907274</v>
      </c>
      <c r="E9" s="99">
        <f t="shared" si="1"/>
        <v>5101.8855452907301</v>
      </c>
      <c r="F9" s="99">
        <f>F3+F6+F7+F4</f>
        <v>5537.7319580907279</v>
      </c>
      <c r="G9" s="99">
        <f>G3+G7+G6+G4</f>
        <v>5988.5894066667279</v>
      </c>
      <c r="H9" s="99">
        <f t="shared" ref="H9:I9" si="2">H3+H6+H7+H4</f>
        <v>5787.2050681630471</v>
      </c>
      <c r="I9" s="99">
        <f t="shared" si="2"/>
        <v>6249.5349096860955</v>
      </c>
      <c r="J9" s="99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ht="14.25" customHeight="1" x14ac:dyDescent="0.2">
      <c r="A10" s="63"/>
      <c r="B10" s="97" t="s">
        <v>84</v>
      </c>
      <c r="C10" s="99">
        <f t="shared" ref="C10:F10" si="3">IF(C6+C7=0,0,C3/-(C6+C7))</f>
        <v>1.6892206028040242</v>
      </c>
      <c r="D10" s="99">
        <f t="shared" si="3"/>
        <v>1.7549004726215738</v>
      </c>
      <c r="E10" s="99">
        <f t="shared" si="3"/>
        <v>1.8228508035683189</v>
      </c>
      <c r="F10" s="99">
        <f t="shared" si="3"/>
        <v>1.8931457107788274</v>
      </c>
      <c r="G10" s="99">
        <f>IF(G7+G6=0,0,G3/-(G7+G6))</f>
        <v>1.9658616528677209</v>
      </c>
      <c r="H10" s="99">
        <f t="shared" ref="H10:I10" si="4">IF(H6+H7=0,0,H3/-(H6+H7))</f>
        <v>1.9333816485060424</v>
      </c>
      <c r="I10" s="99">
        <f t="shared" si="4"/>
        <v>2.0079479001856804</v>
      </c>
      <c r="J10" s="99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14.25" customHeight="1" x14ac:dyDescent="0.2">
      <c r="A11" s="63"/>
      <c r="B11" s="96" t="s">
        <v>85</v>
      </c>
      <c r="C11" s="120">
        <f>C9/'דוח עסקה לנכס מניב בארה"ב'!$C$5</f>
        <v>9.9590486944198447E-2</v>
      </c>
      <c r="D11" s="120">
        <f>D9/'דוח עסקה לנכס מניב בארה"ב'!$C$5</f>
        <v>0.10908104800831864</v>
      </c>
      <c r="E11" s="120">
        <f>E9/'דוח עסקה לנכס מניב בארה"ב'!$C$5</f>
        <v>0.11889968447895533</v>
      </c>
      <c r="F11" s="120">
        <f>F9/'דוח עסקה לנכס מניב בארה"ב'!$C$5</f>
        <v>0.12905710578979565</v>
      </c>
      <c r="G11" s="120">
        <f>G9/'דוח עסקה לנכס מניב בארה"ב'!$C$5</f>
        <v>0.13956436000096759</v>
      </c>
      <c r="H11" s="120">
        <f>H9/'דוח עסקה לנכס מניב בארה"ב'!$C$5</f>
        <v>0.1348710884458672</v>
      </c>
      <c r="I11" s="120">
        <f>I9/'דוח עסקה לנכס מניב בארה"ב'!$C$5</f>
        <v>0.1456457073184988</v>
      </c>
      <c r="J11" s="121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4.25" customHeight="1" x14ac:dyDescent="0.2">
      <c r="A12" s="63"/>
      <c r="B12" s="96" t="s">
        <v>54</v>
      </c>
      <c r="C12" s="120">
        <f>(C9-C7)/'דוח עסקה לנכס מניב בארה"ב'!$C$5</f>
        <v>0.12815901219907572</v>
      </c>
      <c r="D12" s="120">
        <f>(D9-D7)/'דוח עסקה לנכס מניב בארה"ב'!$C$5</f>
        <v>0.13926106264719368</v>
      </c>
      <c r="E12" s="120">
        <f>(E9-E7)/'דוח עסקה לנכס מניב בארה"ב'!$C$5</f>
        <v>0.15078208917001343</v>
      </c>
      <c r="F12" s="120">
        <f>(F9-F7)/'דוח עסקה לנכס מניב בארה"ב'!$C$5</f>
        <v>0.1627379287134221</v>
      </c>
      <c r="G12" s="120">
        <f>(G9-G7)/'דוח עסקה לנכס מניב בארה"ב'!$C$5</f>
        <v>0.17514504608173989</v>
      </c>
      <c r="H12" s="120">
        <f>(H9-H7)/'דוח עסקה לנכס מניב בארה"ב'!$C$5</f>
        <v>0.17245880489950527</v>
      </c>
      <c r="I12" s="120">
        <f>(I9-I7)/'דוח עסקה לנכס מניב בארה"ב'!$C$5</f>
        <v>0.18535366643406478</v>
      </c>
      <c r="J12" s="121"/>
      <c r="K12" s="4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14.25" customHeight="1" x14ac:dyDescent="0.2">
      <c r="A13" s="63"/>
      <c r="B13" s="4"/>
      <c r="C13" s="122"/>
      <c r="D13" s="4"/>
      <c r="E13" s="4"/>
      <c r="F13" s="4"/>
      <c r="G13" s="4"/>
      <c r="H13" s="4"/>
      <c r="I13" s="4"/>
      <c r="J13" s="4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ht="14.25" customHeight="1" x14ac:dyDescent="0.2">
      <c r="A14" s="63"/>
      <c r="B14" s="123"/>
      <c r="C14" s="96">
        <f t="shared" ref="C14:J14" si="5">C2</f>
        <v>2023</v>
      </c>
      <c r="D14" s="96">
        <f t="shared" si="5"/>
        <v>2024</v>
      </c>
      <c r="E14" s="96">
        <f t="shared" si="5"/>
        <v>2025</v>
      </c>
      <c r="F14" s="96">
        <f t="shared" si="5"/>
        <v>2026</v>
      </c>
      <c r="G14" s="96">
        <f t="shared" si="5"/>
        <v>2027</v>
      </c>
      <c r="H14" s="96">
        <f t="shared" si="5"/>
        <v>2028</v>
      </c>
      <c r="I14" s="96">
        <f t="shared" si="5"/>
        <v>2029</v>
      </c>
      <c r="J14" s="96">
        <f t="shared" si="5"/>
        <v>2030</v>
      </c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ht="14.25" customHeight="1" x14ac:dyDescent="0.2">
      <c r="A15" s="63"/>
      <c r="B15" s="96" t="s">
        <v>86</v>
      </c>
      <c r="C15" s="92"/>
      <c r="D15" s="92"/>
      <c r="E15" s="124"/>
      <c r="F15" s="92"/>
      <c r="G15" s="125">
        <v>0.08</v>
      </c>
      <c r="H15" s="125">
        <v>0.08</v>
      </c>
      <c r="I15" s="125">
        <v>0.08</v>
      </c>
      <c r="J15" s="92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ht="14.25" customHeight="1" x14ac:dyDescent="0.2">
      <c r="A16" s="63"/>
      <c r="B16" s="96" t="s">
        <v>87</v>
      </c>
      <c r="C16" s="92"/>
      <c r="D16" s="92"/>
      <c r="E16" s="126"/>
      <c r="F16" s="92"/>
      <c r="G16" s="127">
        <v>0.06</v>
      </c>
      <c r="H16" s="127">
        <v>0.06</v>
      </c>
      <c r="I16" s="127">
        <v>0.06</v>
      </c>
      <c r="J16" s="92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ht="14.25" customHeight="1" x14ac:dyDescent="0.2">
      <c r="A17" s="63"/>
      <c r="B17" s="96" t="s">
        <v>88</v>
      </c>
      <c r="C17" s="99"/>
      <c r="D17" s="99"/>
      <c r="E17" s="99"/>
      <c r="F17" s="99"/>
      <c r="G17" s="99">
        <f>H3/G15</f>
        <v>149843.26203590399</v>
      </c>
      <c r="H17" s="99">
        <f t="shared" ref="H17:I17" si="6">I3/H15</f>
        <v>155622.38505494207</v>
      </c>
      <c r="I17" s="99">
        <f t="shared" si="6"/>
        <v>161600.55826771053</v>
      </c>
      <c r="J17" s="99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ht="14.25" customHeight="1" x14ac:dyDescent="0.2">
      <c r="A18" s="63"/>
      <c r="B18" s="96" t="s">
        <v>89</v>
      </c>
      <c r="C18" s="99"/>
      <c r="D18" s="99"/>
      <c r="E18" s="99"/>
      <c r="F18" s="99"/>
      <c r="G18" s="99">
        <f>-'מחשבון מימון'!G71</f>
        <v>-84139.149179893444</v>
      </c>
      <c r="H18" s="99">
        <f>-'מחשבון מימון'!G83</f>
        <v>-82526.291853184186</v>
      </c>
      <c r="I18" s="99">
        <f>-'מחשבון מימון'!G95</f>
        <v>-80822.456695568108</v>
      </c>
      <c r="J18" s="99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4.25" customHeight="1" x14ac:dyDescent="0.2">
      <c r="A19" s="63"/>
      <c r="B19" s="96" t="s">
        <v>90</v>
      </c>
      <c r="C19" s="99"/>
      <c r="D19" s="99"/>
      <c r="E19" s="99"/>
      <c r="F19" s="99"/>
      <c r="G19" s="99">
        <f t="shared" ref="G19:I19" si="7">G16*-G17</f>
        <v>-8990.5957221542394</v>
      </c>
      <c r="H19" s="99">
        <f t="shared" si="7"/>
        <v>-9337.3431032965236</v>
      </c>
      <c r="I19" s="99">
        <f t="shared" si="7"/>
        <v>-9696.0334960626315</v>
      </c>
      <c r="J19" s="99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ht="14.25" customHeight="1" x14ac:dyDescent="0.2">
      <c r="A20" s="63"/>
      <c r="B20" s="96" t="s">
        <v>91</v>
      </c>
      <c r="C20" s="99"/>
      <c r="D20" s="99"/>
      <c r="E20" s="99"/>
      <c r="F20" s="99"/>
      <c r="G20" s="99">
        <f>G17+G18+G19</f>
        <v>56713.517133856301</v>
      </c>
      <c r="H20" s="99">
        <f t="shared" ref="H20:I20" si="8">H17+H18+H19</f>
        <v>63758.750098461365</v>
      </c>
      <c r="I20" s="99">
        <f t="shared" si="8"/>
        <v>71082.068076079784</v>
      </c>
      <c r="J20" s="99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ht="14.2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4.25" customHeight="1" x14ac:dyDescent="0.2">
      <c r="A22" s="128" t="s">
        <v>92</v>
      </c>
      <c r="B22" s="128" t="s">
        <v>93</v>
      </c>
      <c r="C22" s="128">
        <f t="shared" ref="C22:J22" si="9">C2</f>
        <v>2023</v>
      </c>
      <c r="D22" s="128">
        <f t="shared" si="9"/>
        <v>2024</v>
      </c>
      <c r="E22" s="128">
        <f t="shared" si="9"/>
        <v>2025</v>
      </c>
      <c r="F22" s="128">
        <f t="shared" si="9"/>
        <v>2026</v>
      </c>
      <c r="G22" s="128">
        <f t="shared" si="9"/>
        <v>2027</v>
      </c>
      <c r="H22" s="128">
        <f t="shared" si="9"/>
        <v>2028</v>
      </c>
      <c r="I22" s="128">
        <f t="shared" si="9"/>
        <v>2029</v>
      </c>
      <c r="J22" s="128">
        <f t="shared" si="9"/>
        <v>2030</v>
      </c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ht="14.25" customHeight="1" x14ac:dyDescent="0.2">
      <c r="A23" s="129"/>
      <c r="B23" s="130"/>
      <c r="C23" s="131"/>
      <c r="D23" s="131"/>
      <c r="E23" s="131"/>
      <c r="F23" s="131"/>
      <c r="G23" s="132" t="s">
        <v>94</v>
      </c>
      <c r="H23" s="131"/>
      <c r="I23" s="131"/>
      <c r="J23" s="131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ht="14.25" customHeight="1" x14ac:dyDescent="0.2">
      <c r="A24" s="125">
        <f>IRR(B24:G24)</f>
        <v>0.16278232795004177</v>
      </c>
      <c r="B24" s="133">
        <f>-'דוח עסקה לנכס מניב בארה"ב'!C5</f>
        <v>-42909.159663865546</v>
      </c>
      <c r="C24" s="134">
        <f t="shared" ref="C24:F24" si="10">C9</f>
        <v>4273.3441052907283</v>
      </c>
      <c r="D24" s="134">
        <f t="shared" si="10"/>
        <v>4680.5761052907274</v>
      </c>
      <c r="E24" s="134">
        <f t="shared" si="10"/>
        <v>5101.8855452907301</v>
      </c>
      <c r="F24" s="134">
        <f t="shared" si="10"/>
        <v>5537.7319580907279</v>
      </c>
      <c r="G24" s="134">
        <f>G9+G20</f>
        <v>62702.106540523033</v>
      </c>
      <c r="H24" s="131"/>
      <c r="I24" s="131"/>
      <c r="J24" s="131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14.25" customHeight="1" x14ac:dyDescent="0.2">
      <c r="A25" s="172"/>
      <c r="B25" s="161"/>
      <c r="C25" s="161"/>
      <c r="D25" s="161"/>
      <c r="E25" s="161"/>
      <c r="F25" s="161"/>
      <c r="G25" s="162"/>
      <c r="H25" s="131" t="s">
        <v>95</v>
      </c>
      <c r="I25" s="131"/>
      <c r="J25" s="131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4.25" customHeight="1" x14ac:dyDescent="0.2">
      <c r="A26" s="125">
        <f>IRR(B26:H26)</f>
        <v>0.17082422380869544</v>
      </c>
      <c r="B26" s="133">
        <f t="shared" ref="B26:F26" si="11">B24</f>
        <v>-42909.159663865546</v>
      </c>
      <c r="C26" s="134">
        <f t="shared" si="11"/>
        <v>4273.3441052907283</v>
      </c>
      <c r="D26" s="134">
        <f t="shared" si="11"/>
        <v>4680.5761052907274</v>
      </c>
      <c r="E26" s="134">
        <f t="shared" si="11"/>
        <v>5101.8855452907301</v>
      </c>
      <c r="F26" s="134">
        <f t="shared" si="11"/>
        <v>5537.7319580907279</v>
      </c>
      <c r="G26" s="134">
        <f>G9</f>
        <v>5988.5894066667279</v>
      </c>
      <c r="H26" s="135">
        <f>H20+H9</f>
        <v>69545.955166624408</v>
      </c>
      <c r="I26" s="136"/>
      <c r="J26" s="131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ht="14.25" customHeight="1" x14ac:dyDescent="0.2">
      <c r="A27" s="172"/>
      <c r="B27" s="161"/>
      <c r="C27" s="161"/>
      <c r="D27" s="161"/>
      <c r="E27" s="161"/>
      <c r="F27" s="161"/>
      <c r="G27" s="162"/>
      <c r="H27" s="129"/>
      <c r="I27" s="131" t="s">
        <v>96</v>
      </c>
      <c r="J27" s="130"/>
      <c r="K27" s="137"/>
      <c r="L27" s="137"/>
      <c r="M27" s="137"/>
      <c r="N27" s="138"/>
      <c r="O27" s="173" t="s">
        <v>95</v>
      </c>
      <c r="P27" s="161"/>
      <c r="Q27" s="161"/>
      <c r="R27" s="161"/>
      <c r="S27" s="161"/>
      <c r="T27" s="161"/>
      <c r="U27" s="162"/>
      <c r="V27" s="63"/>
      <c r="W27" s="63"/>
      <c r="X27" s="63"/>
      <c r="Y27" s="63"/>
      <c r="Z27" s="63"/>
    </row>
    <row r="28" spans="1:26" ht="14.25" customHeight="1" x14ac:dyDescent="0.2">
      <c r="A28" s="125">
        <f>IRR(B28:I28)</f>
        <v>0.1752511719051062</v>
      </c>
      <c r="B28" s="133">
        <f t="shared" ref="B28:G28" si="12">B26</f>
        <v>-42909.159663865546</v>
      </c>
      <c r="C28" s="134">
        <f t="shared" si="12"/>
        <v>4273.3441052907283</v>
      </c>
      <c r="D28" s="134">
        <f t="shared" si="12"/>
        <v>4680.5761052907274</v>
      </c>
      <c r="E28" s="134">
        <f t="shared" si="12"/>
        <v>5101.8855452907301</v>
      </c>
      <c r="F28" s="134">
        <f t="shared" si="12"/>
        <v>5537.7319580907279</v>
      </c>
      <c r="G28" s="134">
        <f t="shared" si="12"/>
        <v>5988.5894066667279</v>
      </c>
      <c r="H28" s="135">
        <f>H9</f>
        <v>5787.2050681630471</v>
      </c>
      <c r="I28" s="139">
        <f>I20+I9</f>
        <v>77331.602985765872</v>
      </c>
      <c r="J28" s="131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4.25" customHeight="1" x14ac:dyDescent="0.2">
      <c r="A29" s="172"/>
      <c r="B29" s="161"/>
      <c r="C29" s="161"/>
      <c r="D29" s="161"/>
      <c r="E29" s="161"/>
      <c r="F29" s="161"/>
      <c r="G29" s="162"/>
      <c r="H29" s="131"/>
      <c r="I29" s="131"/>
      <c r="J29" s="131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ht="14.25" customHeight="1" x14ac:dyDescent="0.2">
      <c r="A30" s="125">
        <f>IRR(B30:I30)</f>
        <v>0.10295922379396161</v>
      </c>
      <c r="B30" s="140">
        <f>-'דוח עסקה לנכס מניב בארה"ב'!C2-'דוח עסקה לנכס מניב בארה"ב'!F19-'דוח עסקה לנכס מניב בארה"ב'!C7-'דוח עסקה לנכס מניב בארה"ב'!C9-'דוח עסקה לנכס מניב בארה"ב'!C10-'דוח עסקה לנכס מניב בארה"ב'!C11-'דוח עסקה לנכס מניב בארה"ב'!C12</f>
        <v>-131689.15966386555</v>
      </c>
      <c r="C30" s="134">
        <f t="shared" ref="C30:H30" si="13">C3</f>
        <v>10473.6</v>
      </c>
      <c r="D30" s="134">
        <f t="shared" si="13"/>
        <v>10880.831999999999</v>
      </c>
      <c r="E30" s="134">
        <f t="shared" si="13"/>
        <v>11302.141440000001</v>
      </c>
      <c r="F30" s="134">
        <f t="shared" si="13"/>
        <v>11737.987852800001</v>
      </c>
      <c r="G30" s="134">
        <f t="shared" si="13"/>
        <v>12188.845301375999</v>
      </c>
      <c r="H30" s="135">
        <f t="shared" si="13"/>
        <v>11987.460962872319</v>
      </c>
      <c r="I30" s="135">
        <f>I3+I17+I19</f>
        <v>164354.31557604327</v>
      </c>
      <c r="J30" s="131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ht="14.25" customHeight="1" x14ac:dyDescent="0.2">
      <c r="A31" s="92"/>
      <c r="B31" s="92"/>
      <c r="C31" s="92"/>
      <c r="D31" s="92"/>
      <c r="E31" s="92"/>
      <c r="F31" s="92"/>
      <c r="G31" s="92"/>
      <c r="H31" s="131"/>
      <c r="I31" s="131"/>
      <c r="J31" s="131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4.25" customHeight="1" x14ac:dyDescent="0.25">
      <c r="A32" s="63"/>
      <c r="B32" s="63"/>
      <c r="C32" s="63"/>
      <c r="D32" s="63"/>
      <c r="E32" s="63"/>
      <c r="F32" s="63"/>
      <c r="G32" s="141">
        <f>'תחזית תפעולית'!J16</f>
        <v>12188.845301375999</v>
      </c>
      <c r="H32" s="141">
        <f>'תחזית תפעולית'!K16</f>
        <v>11987.460962872319</v>
      </c>
      <c r="I32" s="141">
        <f>H32*(1+$R$16)</f>
        <v>11987.460962872319</v>
      </c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pans="1:26" ht="14.25" customHeight="1" x14ac:dyDescent="0.2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4.25" customHeight="1" x14ac:dyDescent="0.2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ht="14.25" customHeight="1" x14ac:dyDescent="0.2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spans="1:26" ht="14.25" customHeight="1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spans="1:26" ht="14.25" customHeight="1" x14ac:dyDescent="0.2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spans="1:26" ht="14.25" customHeight="1" x14ac:dyDescent="0.2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spans="1:26" ht="14.25" customHeight="1" x14ac:dyDescent="0.2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spans="1:26" ht="14.25" customHeight="1" x14ac:dyDescent="0.2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spans="1:26" ht="14.25" customHeight="1" x14ac:dyDescent="0.2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spans="1:26" ht="14.25" customHeight="1" x14ac:dyDescent="0.2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spans="1:26" ht="14.25" customHeight="1" x14ac:dyDescent="0.2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spans="1:26" ht="14.25" customHeight="1" x14ac:dyDescent="0.2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spans="1:26" ht="14.25" customHeight="1" x14ac:dyDescent="0.2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spans="1:26" ht="14.25" customHeight="1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ht="14.25" customHeight="1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ht="14.25" customHeight="1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6" ht="14.25" customHeight="1" x14ac:dyDescent="0.2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spans="1:26" ht="14.25" customHeight="1" x14ac:dyDescent="0.2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spans="1:26" ht="14.25" customHeight="1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spans="1:26" ht="14.25" customHeight="1" x14ac:dyDescent="0.2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spans="1:26" ht="14.25" customHeight="1" x14ac:dyDescent="0.2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spans="1:26" ht="14.25" customHeight="1" x14ac:dyDescent="0.2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26" ht="14.25" customHeight="1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26" ht="14.25" customHeight="1" x14ac:dyDescent="0.2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spans="1:26" ht="14.25" customHeight="1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spans="1:26" ht="14.25" customHeight="1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ht="14.25" customHeight="1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spans="1:26" ht="14.25" customHeight="1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spans="1:26" ht="14.25" customHeight="1" x14ac:dyDescent="0.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spans="1:26" ht="14.25" customHeight="1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spans="1:26" ht="14.25" customHeight="1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spans="1:26" ht="14.25" customHeight="1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spans="1:26" ht="14.25" customHeight="1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spans="1:26" ht="14.25" customHeight="1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spans="1:26" ht="14.25" customHeight="1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spans="1:26" ht="14.25" customHeight="1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spans="1:26" ht="14.25" customHeight="1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spans="1:26" ht="14.25" customHeight="1" x14ac:dyDescent="0.2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spans="1:26" ht="14.25" customHeight="1" x14ac:dyDescent="0.2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spans="1:26" ht="14.25" customHeight="1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spans="1:26" ht="14.25" customHeight="1" x14ac:dyDescent="0.2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spans="1:26" ht="14.25" customHeight="1" x14ac:dyDescent="0.2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spans="1:26" ht="14.25" customHeight="1" x14ac:dyDescent="0.2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spans="1:26" ht="14.25" customHeight="1" x14ac:dyDescent="0.2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spans="1:26" ht="14.25" customHeight="1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spans="1:26" ht="14.25" customHeight="1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spans="1:26" ht="14.25" customHeight="1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spans="1:26" ht="14.25" customHeight="1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spans="1:26" ht="14.25" customHeight="1" x14ac:dyDescent="0.2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spans="1:26" ht="14.25" customHeight="1" x14ac:dyDescent="0.2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spans="1:26" ht="14.25" customHeight="1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spans="1:26" ht="14.25" customHeight="1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spans="1:26" ht="14.25" customHeight="1" x14ac:dyDescent="0.2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spans="1:26" ht="14.25" customHeight="1" x14ac:dyDescent="0.2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spans="1:26" ht="14.25" customHeight="1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spans="1:26" ht="14.25" customHeight="1" x14ac:dyDescent="0.2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spans="1:26" ht="14.25" customHeight="1" x14ac:dyDescent="0.2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spans="1:26" ht="14.25" customHeight="1" x14ac:dyDescent="0.2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spans="1:26" ht="14.25" customHeight="1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spans="1:26" ht="14.25" customHeight="1" x14ac:dyDescent="0.2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spans="1:26" ht="14.25" customHeight="1" x14ac:dyDescent="0.2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spans="1:26" ht="14.25" customHeight="1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spans="1:26" ht="14.25" customHeight="1" x14ac:dyDescent="0.2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spans="1:26" ht="14.25" customHeight="1" x14ac:dyDescent="0.2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spans="1:26" ht="14.25" customHeight="1" x14ac:dyDescent="0.2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spans="1:26" ht="14.25" customHeight="1" x14ac:dyDescent="0.2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spans="1:26" ht="14.25" customHeight="1" x14ac:dyDescent="0.2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spans="1:26" ht="14.25" customHeight="1" x14ac:dyDescent="0.2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spans="1:26" ht="14.25" customHeight="1" x14ac:dyDescent="0.2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spans="1:26" ht="14.25" customHeight="1" x14ac:dyDescent="0.2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spans="1:26" ht="14.25" customHeight="1" x14ac:dyDescent="0.2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spans="1:26" ht="14.25" customHeight="1" x14ac:dyDescent="0.2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spans="1:26" ht="14.25" customHeight="1" x14ac:dyDescent="0.2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spans="1:26" ht="14.25" customHeight="1" x14ac:dyDescent="0.2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spans="1:26" ht="14.25" customHeight="1" x14ac:dyDescent="0.2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spans="1:26" ht="14.25" customHeight="1" x14ac:dyDescent="0.2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spans="1:26" ht="14.25" customHeight="1" x14ac:dyDescent="0.2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spans="1:26" ht="14.25" customHeight="1" x14ac:dyDescent="0.2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spans="1:26" ht="14.25" customHeight="1" x14ac:dyDescent="0.2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spans="1:26" ht="14.25" customHeight="1" x14ac:dyDescent="0.2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spans="1:26" ht="14.25" customHeight="1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spans="1:26" ht="14.25" customHeight="1" x14ac:dyDescent="0.2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spans="1:26" ht="14.25" customHeight="1" x14ac:dyDescent="0.2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spans="1:26" ht="14.25" customHeight="1" x14ac:dyDescent="0.2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spans="1:26" ht="14.25" customHeight="1" x14ac:dyDescent="0.2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spans="1:26" ht="14.25" customHeight="1" x14ac:dyDescent="0.2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spans="1:26" ht="14.25" customHeight="1" x14ac:dyDescent="0.2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spans="1:26" ht="14.25" customHeight="1" x14ac:dyDescent="0.2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spans="1:26" ht="14.25" customHeight="1" x14ac:dyDescent="0.2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spans="1:26" ht="14.25" customHeight="1" x14ac:dyDescent="0.2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spans="1:26" ht="14.25" customHeight="1" x14ac:dyDescent="0.2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spans="1:26" ht="14.25" customHeight="1" x14ac:dyDescent="0.2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spans="1:26" ht="14.25" customHeight="1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spans="1:26" ht="14.25" customHeight="1" x14ac:dyDescent="0.2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spans="1:26" ht="14.25" customHeight="1" x14ac:dyDescent="0.2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spans="1:26" ht="14.25" customHeight="1" x14ac:dyDescent="0.2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spans="1:26" ht="14.25" customHeight="1" x14ac:dyDescent="0.2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spans="1:26" ht="14.25" customHeight="1" x14ac:dyDescent="0.2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spans="1:26" ht="14.25" customHeight="1" x14ac:dyDescent="0.2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spans="1:26" ht="14.25" customHeight="1" x14ac:dyDescent="0.2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spans="1:26" ht="14.25" customHeight="1" x14ac:dyDescent="0.2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spans="1:26" ht="14.25" customHeight="1" x14ac:dyDescent="0.2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spans="1:26" ht="14.25" customHeight="1" x14ac:dyDescent="0.2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spans="1:26" ht="14.25" customHeight="1" x14ac:dyDescent="0.2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spans="1:26" ht="14.25" customHeight="1" x14ac:dyDescent="0.2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spans="1:26" ht="14.25" customHeight="1" x14ac:dyDescent="0.2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spans="1:26" ht="14.25" customHeight="1" x14ac:dyDescent="0.2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spans="1:26" ht="14.25" customHeight="1" x14ac:dyDescent="0.2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spans="1:26" ht="14.25" customHeight="1" x14ac:dyDescent="0.2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spans="1:26" ht="14.25" customHeight="1" x14ac:dyDescent="0.2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spans="1:26" ht="14.25" customHeight="1" x14ac:dyDescent="0.2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spans="1:26" ht="14.25" customHeight="1" x14ac:dyDescent="0.2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spans="1:26" ht="14.25" customHeight="1" x14ac:dyDescent="0.2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spans="1:26" ht="14.25" customHeight="1" x14ac:dyDescent="0.2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spans="1:26" ht="14.25" customHeight="1" x14ac:dyDescent="0.2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spans="1:26" ht="14.25" customHeight="1" x14ac:dyDescent="0.2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spans="1:26" ht="14.25" customHeight="1" x14ac:dyDescent="0.2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spans="1:26" ht="14.25" customHeight="1" x14ac:dyDescent="0.2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spans="1:26" ht="14.25" customHeight="1" x14ac:dyDescent="0.2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spans="1:26" ht="14.25" customHeight="1" x14ac:dyDescent="0.2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spans="1:26" ht="14.25" customHeight="1" x14ac:dyDescent="0.2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spans="1:26" ht="14.25" customHeight="1" x14ac:dyDescent="0.2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spans="1:26" ht="14.25" customHeight="1" x14ac:dyDescent="0.2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spans="1:26" ht="14.25" customHeight="1" x14ac:dyDescent="0.2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spans="1:26" ht="14.25" customHeight="1" x14ac:dyDescent="0.2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spans="1:26" ht="14.25" customHeight="1" x14ac:dyDescent="0.2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spans="1:26" ht="14.25" customHeight="1" x14ac:dyDescent="0.2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spans="1:26" ht="14.25" customHeight="1" x14ac:dyDescent="0.2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spans="1:26" ht="14.25" customHeight="1" x14ac:dyDescent="0.2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spans="1:26" ht="14.25" customHeight="1" x14ac:dyDescent="0.2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spans="1:26" ht="14.25" customHeight="1" x14ac:dyDescent="0.2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spans="1:26" ht="14.25" customHeight="1" x14ac:dyDescent="0.2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spans="1:26" ht="14.25" customHeight="1" x14ac:dyDescent="0.2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spans="1:26" ht="14.25" customHeight="1" x14ac:dyDescent="0.2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spans="1:26" ht="14.25" customHeight="1" x14ac:dyDescent="0.2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spans="1:26" ht="14.25" customHeight="1" x14ac:dyDescent="0.2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spans="1:26" ht="14.25" customHeight="1" x14ac:dyDescent="0.2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spans="1:26" ht="14.25" customHeight="1" x14ac:dyDescent="0.2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spans="1:26" ht="14.25" customHeight="1" x14ac:dyDescent="0.2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spans="1:26" ht="14.25" customHeight="1" x14ac:dyDescent="0.2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spans="1:26" ht="14.25" customHeight="1" x14ac:dyDescent="0.2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spans="1:26" ht="14.25" customHeight="1" x14ac:dyDescent="0.2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spans="1:26" ht="14.25" customHeight="1" x14ac:dyDescent="0.2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spans="1:26" ht="14.25" customHeight="1" x14ac:dyDescent="0.2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spans="1:26" ht="14.25" customHeight="1" x14ac:dyDescent="0.2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spans="1:26" ht="14.25" customHeight="1" x14ac:dyDescent="0.2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spans="1:26" ht="14.25" customHeight="1" x14ac:dyDescent="0.2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spans="1:26" ht="14.25" customHeight="1" x14ac:dyDescent="0.2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spans="1:26" ht="14.25" customHeight="1" x14ac:dyDescent="0.2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spans="1:26" ht="14.25" customHeight="1" x14ac:dyDescent="0.2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spans="1:26" ht="14.25" customHeight="1" x14ac:dyDescent="0.2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spans="1:26" ht="14.25" customHeight="1" x14ac:dyDescent="0.2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spans="1:26" ht="14.25" customHeight="1" x14ac:dyDescent="0.2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spans="1:26" ht="14.25" customHeight="1" x14ac:dyDescent="0.2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spans="1:26" ht="14.25" customHeight="1" x14ac:dyDescent="0.2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spans="1:26" ht="14.25" customHeight="1" x14ac:dyDescent="0.2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spans="1:26" ht="14.25" customHeight="1" x14ac:dyDescent="0.2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spans="1:26" ht="14.25" customHeight="1" x14ac:dyDescent="0.2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spans="1:26" ht="14.25" customHeight="1" x14ac:dyDescent="0.2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spans="1:26" ht="14.25" customHeight="1" x14ac:dyDescent="0.2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spans="1:26" ht="14.25" customHeight="1" x14ac:dyDescent="0.2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spans="1:26" ht="14.25" customHeight="1" x14ac:dyDescent="0.2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spans="1:26" ht="14.25" customHeight="1" x14ac:dyDescent="0.2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spans="1:26" ht="14.25" customHeight="1" x14ac:dyDescent="0.2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spans="1:26" ht="14.25" customHeight="1" x14ac:dyDescent="0.2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spans="1:26" ht="14.25" customHeight="1" x14ac:dyDescent="0.2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spans="1:26" ht="14.25" customHeight="1" x14ac:dyDescent="0.2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spans="1:26" ht="14.25" customHeight="1" x14ac:dyDescent="0.2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spans="1:26" ht="14.25" customHeight="1" x14ac:dyDescent="0.2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spans="1:26" ht="14.25" customHeight="1" x14ac:dyDescent="0.2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spans="1:26" ht="14.25" customHeight="1" x14ac:dyDescent="0.2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spans="1:26" ht="14.25" customHeight="1" x14ac:dyDescent="0.2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spans="1:26" ht="14.25" customHeight="1" x14ac:dyDescent="0.2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spans="1:26" ht="14.25" customHeight="1" x14ac:dyDescent="0.2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spans="1:26" ht="14.25" customHeight="1" x14ac:dyDescent="0.2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spans="1:26" ht="14.25" customHeight="1" x14ac:dyDescent="0.2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spans="1:26" ht="14.25" customHeight="1" x14ac:dyDescent="0.2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spans="1:26" ht="14.25" customHeight="1" x14ac:dyDescent="0.2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spans="1:26" ht="14.25" customHeight="1" x14ac:dyDescent="0.2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spans="1:26" ht="14.25" customHeight="1" x14ac:dyDescent="0.2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spans="1:26" ht="14.25" customHeight="1" x14ac:dyDescent="0.2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spans="1:26" ht="14.25" customHeight="1" x14ac:dyDescent="0.2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spans="1:26" ht="14.25" customHeight="1" x14ac:dyDescent="0.2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spans="1:26" ht="14.25" customHeight="1" x14ac:dyDescent="0.2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spans="1:26" ht="14.25" customHeight="1" x14ac:dyDescent="0.2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spans="1:26" ht="14.25" customHeight="1" x14ac:dyDescent="0.2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spans="1:26" ht="14.25" customHeight="1" x14ac:dyDescent="0.2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spans="1:26" ht="14.25" customHeight="1" x14ac:dyDescent="0.2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spans="1:26" ht="14.25" customHeight="1" x14ac:dyDescent="0.2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spans="1:26" ht="14.25" customHeight="1" x14ac:dyDescent="0.2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spans="1:26" ht="14.25" customHeight="1" x14ac:dyDescent="0.2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spans="1:26" ht="14.25" customHeight="1" x14ac:dyDescent="0.2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spans="1:26" ht="14.25" customHeight="1" x14ac:dyDescent="0.2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spans="1:26" ht="14.25" customHeight="1" x14ac:dyDescent="0.2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spans="1:26" ht="14.25" customHeight="1" x14ac:dyDescent="0.2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spans="1:26" ht="14.25" customHeight="1" x14ac:dyDescent="0.2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spans="1:26" ht="14.25" customHeight="1" x14ac:dyDescent="0.2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spans="1:26" ht="14.25" customHeight="1" x14ac:dyDescent="0.2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spans="1:26" ht="14.25" customHeight="1" x14ac:dyDescent="0.2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spans="1:26" ht="14.25" customHeight="1" x14ac:dyDescent="0.2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spans="1:26" ht="14.25" customHeight="1" x14ac:dyDescent="0.2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spans="1:26" ht="14.25" customHeight="1" x14ac:dyDescent="0.2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spans="1:26" ht="14.25" customHeight="1" x14ac:dyDescent="0.2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spans="1:26" ht="14.25" customHeight="1" x14ac:dyDescent="0.2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spans="1:26" ht="14.25" customHeight="1" x14ac:dyDescent="0.2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spans="1:26" ht="14.25" customHeight="1" x14ac:dyDescent="0.2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spans="1:26" ht="14.25" customHeight="1" x14ac:dyDescent="0.2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spans="1:26" ht="14.25" customHeight="1" x14ac:dyDescent="0.2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spans="1:26" ht="14.25" customHeight="1" x14ac:dyDescent="0.2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spans="1:26" ht="14.25" customHeight="1" x14ac:dyDescent="0.2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spans="1:26" ht="14.25" customHeight="1" x14ac:dyDescent="0.2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spans="1:26" ht="14.25" customHeight="1" x14ac:dyDescent="0.2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spans="1:26" ht="14.25" customHeight="1" x14ac:dyDescent="0.2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spans="1:26" ht="14.25" customHeight="1" x14ac:dyDescent="0.2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spans="1:26" ht="14.25" customHeight="1" x14ac:dyDescent="0.2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spans="1:26" ht="14.25" customHeight="1" x14ac:dyDescent="0.2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spans="1:26" ht="14.25" customHeight="1" x14ac:dyDescent="0.2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spans="1:26" ht="14.25" customHeight="1" x14ac:dyDescent="0.2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spans="1:26" ht="14.25" customHeight="1" x14ac:dyDescent="0.2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spans="1:26" ht="14.25" customHeight="1" x14ac:dyDescent="0.2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spans="1:26" ht="14.25" customHeight="1" x14ac:dyDescent="0.2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spans="1:26" ht="14.25" customHeight="1" x14ac:dyDescent="0.2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spans="1:26" ht="14.25" customHeight="1" x14ac:dyDescent="0.2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spans="1:26" ht="14.25" customHeight="1" x14ac:dyDescent="0.2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spans="1:26" ht="14.25" customHeight="1" x14ac:dyDescent="0.2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spans="1:26" ht="14.25" customHeight="1" x14ac:dyDescent="0.2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spans="1:26" ht="14.25" customHeight="1" x14ac:dyDescent="0.2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spans="1:26" ht="14.25" customHeight="1" x14ac:dyDescent="0.2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spans="1:26" ht="14.25" customHeight="1" x14ac:dyDescent="0.2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spans="1:26" ht="14.25" customHeight="1" x14ac:dyDescent="0.2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spans="1:26" ht="14.25" customHeight="1" x14ac:dyDescent="0.2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spans="1:26" ht="14.25" customHeight="1" x14ac:dyDescent="0.2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spans="1:26" ht="14.25" customHeight="1" x14ac:dyDescent="0.2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spans="1:26" ht="14.25" customHeight="1" x14ac:dyDescent="0.2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spans="1:26" ht="14.25" customHeight="1" x14ac:dyDescent="0.2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spans="1:26" ht="14.25" customHeight="1" x14ac:dyDescent="0.2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spans="1:26" ht="14.25" customHeight="1" x14ac:dyDescent="0.2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spans="1:26" ht="14.25" customHeight="1" x14ac:dyDescent="0.2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spans="1:26" ht="14.25" customHeight="1" x14ac:dyDescent="0.2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spans="1:26" ht="14.25" customHeight="1" x14ac:dyDescent="0.2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spans="1:26" ht="14.25" customHeight="1" x14ac:dyDescent="0.2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spans="1:26" ht="14.25" customHeight="1" x14ac:dyDescent="0.2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spans="1:26" ht="14.25" customHeight="1" x14ac:dyDescent="0.2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spans="1:26" ht="14.25" customHeight="1" x14ac:dyDescent="0.2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spans="1:26" ht="14.25" customHeight="1" x14ac:dyDescent="0.2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spans="1:26" ht="14.25" customHeight="1" x14ac:dyDescent="0.2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spans="1:26" ht="14.25" customHeight="1" x14ac:dyDescent="0.2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spans="1:26" ht="14.25" customHeight="1" x14ac:dyDescent="0.2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spans="1:26" ht="14.25" customHeight="1" x14ac:dyDescent="0.2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spans="1:26" ht="14.25" customHeight="1" x14ac:dyDescent="0.2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spans="1:26" ht="14.25" customHeight="1" x14ac:dyDescent="0.2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spans="1:26" ht="14.25" customHeight="1" x14ac:dyDescent="0.2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spans="1:26" ht="14.25" customHeight="1" x14ac:dyDescent="0.2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spans="1:26" ht="14.25" customHeight="1" x14ac:dyDescent="0.2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spans="1:26" ht="14.25" customHeight="1" x14ac:dyDescent="0.2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spans="1:26" ht="14.25" customHeight="1" x14ac:dyDescent="0.2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spans="1:26" ht="14.25" customHeight="1" x14ac:dyDescent="0.2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spans="1:26" ht="14.25" customHeight="1" x14ac:dyDescent="0.2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spans="1:26" ht="14.25" customHeight="1" x14ac:dyDescent="0.2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spans="1:26" ht="14.25" customHeight="1" x14ac:dyDescent="0.2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spans="1:26" ht="14.25" customHeight="1" x14ac:dyDescent="0.2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spans="1:26" ht="14.25" customHeight="1" x14ac:dyDescent="0.2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spans="1:26" ht="14.25" customHeight="1" x14ac:dyDescent="0.2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spans="1:26" ht="14.25" customHeight="1" x14ac:dyDescent="0.2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spans="1:26" ht="14.25" customHeight="1" x14ac:dyDescent="0.2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spans="1:26" ht="14.25" customHeight="1" x14ac:dyDescent="0.2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spans="1:26" ht="14.25" customHeight="1" x14ac:dyDescent="0.2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spans="1:26" ht="14.25" customHeight="1" x14ac:dyDescent="0.2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spans="1:26" ht="14.25" customHeight="1" x14ac:dyDescent="0.2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spans="1:26" ht="14.25" customHeight="1" x14ac:dyDescent="0.2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spans="1:26" ht="14.25" customHeight="1" x14ac:dyDescent="0.2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spans="1:26" ht="14.25" customHeight="1" x14ac:dyDescent="0.2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spans="1:26" ht="14.25" customHeight="1" x14ac:dyDescent="0.2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spans="1:26" ht="14.25" customHeight="1" x14ac:dyDescent="0.2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spans="1:26" ht="14.25" customHeight="1" x14ac:dyDescent="0.2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spans="1:26" ht="14.25" customHeight="1" x14ac:dyDescent="0.2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spans="1:26" ht="14.25" customHeight="1" x14ac:dyDescent="0.2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spans="1:26" ht="14.25" customHeight="1" x14ac:dyDescent="0.2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spans="1:26" ht="14.25" customHeight="1" x14ac:dyDescent="0.2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spans="1:26" ht="14.25" customHeight="1" x14ac:dyDescent="0.2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spans="1:26" ht="14.25" customHeight="1" x14ac:dyDescent="0.2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spans="1:26" ht="14.25" customHeight="1" x14ac:dyDescent="0.2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spans="1:26" ht="14.25" customHeight="1" x14ac:dyDescent="0.2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spans="1:26" ht="14.25" customHeight="1" x14ac:dyDescent="0.2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spans="1:26" ht="14.25" customHeight="1" x14ac:dyDescent="0.2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spans="1:26" ht="14.25" customHeight="1" x14ac:dyDescent="0.2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spans="1:26" ht="14.25" customHeight="1" x14ac:dyDescent="0.2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spans="1:26" ht="14.25" customHeight="1" x14ac:dyDescent="0.2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spans="1:26" ht="14.25" customHeight="1" x14ac:dyDescent="0.2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spans="1:26" ht="14.25" customHeight="1" x14ac:dyDescent="0.2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spans="1:26" ht="14.25" customHeight="1" x14ac:dyDescent="0.2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spans="1:26" ht="14.25" customHeight="1" x14ac:dyDescent="0.2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spans="1:26" ht="14.25" customHeight="1" x14ac:dyDescent="0.2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spans="1:26" ht="14.25" customHeight="1" x14ac:dyDescent="0.2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spans="1:26" ht="14.25" customHeight="1" x14ac:dyDescent="0.2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spans="1:26" ht="14.25" customHeight="1" x14ac:dyDescent="0.2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spans="1:26" ht="14.25" customHeight="1" x14ac:dyDescent="0.2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spans="1:26" ht="14.25" customHeight="1" x14ac:dyDescent="0.2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spans="1:26" ht="14.25" customHeight="1" x14ac:dyDescent="0.2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spans="1:26" ht="14.25" customHeight="1" x14ac:dyDescent="0.2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spans="1:26" ht="14.25" customHeight="1" x14ac:dyDescent="0.2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spans="1:26" ht="14.25" customHeight="1" x14ac:dyDescent="0.2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spans="1:26" ht="14.25" customHeight="1" x14ac:dyDescent="0.2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spans="1:26" ht="14.25" customHeight="1" x14ac:dyDescent="0.2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spans="1:26" ht="14.25" customHeight="1" x14ac:dyDescent="0.2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spans="1:26" ht="14.25" customHeight="1" x14ac:dyDescent="0.2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spans="1:26" ht="14.25" customHeight="1" x14ac:dyDescent="0.2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spans="1:26" ht="14.25" customHeight="1" x14ac:dyDescent="0.2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spans="1:26" ht="14.25" customHeight="1" x14ac:dyDescent="0.2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spans="1:26" ht="14.25" customHeight="1" x14ac:dyDescent="0.2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spans="1:26" ht="14.25" customHeight="1" x14ac:dyDescent="0.2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spans="1:26" ht="14.25" customHeight="1" x14ac:dyDescent="0.2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spans="1:26" ht="14.25" customHeight="1" x14ac:dyDescent="0.2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spans="1:26" ht="14.25" customHeight="1" x14ac:dyDescent="0.2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spans="1:26" ht="14.25" customHeight="1" x14ac:dyDescent="0.2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spans="1:26" ht="14.25" customHeight="1" x14ac:dyDescent="0.2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spans="1:26" ht="14.25" customHeight="1" x14ac:dyDescent="0.2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spans="1:26" ht="14.25" customHeight="1" x14ac:dyDescent="0.2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spans="1:26" ht="14.25" customHeight="1" x14ac:dyDescent="0.2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spans="1:26" ht="14.25" customHeight="1" x14ac:dyDescent="0.2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spans="1:26" ht="14.25" customHeight="1" x14ac:dyDescent="0.2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spans="1:26" ht="14.25" customHeight="1" x14ac:dyDescent="0.2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spans="1:26" ht="14.25" customHeight="1" x14ac:dyDescent="0.2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spans="1:26" ht="14.25" customHeight="1" x14ac:dyDescent="0.2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spans="1:26" ht="14.25" customHeight="1" x14ac:dyDescent="0.2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spans="1:26" ht="14.25" customHeight="1" x14ac:dyDescent="0.2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spans="1:26" ht="14.25" customHeight="1" x14ac:dyDescent="0.2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spans="1:26" ht="14.25" customHeight="1" x14ac:dyDescent="0.2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spans="1:26" ht="14.25" customHeight="1" x14ac:dyDescent="0.2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spans="1:26" ht="14.25" customHeight="1" x14ac:dyDescent="0.2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spans="1:26" ht="14.25" customHeight="1" x14ac:dyDescent="0.2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spans="1:26" ht="14.25" customHeight="1" x14ac:dyDescent="0.2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spans="1:26" ht="14.25" customHeight="1" x14ac:dyDescent="0.2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spans="1:26" ht="14.25" customHeight="1" x14ac:dyDescent="0.2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spans="1:26" ht="14.25" customHeight="1" x14ac:dyDescent="0.2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spans="1:26" ht="14.25" customHeight="1" x14ac:dyDescent="0.2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spans="1:26" ht="14.25" customHeight="1" x14ac:dyDescent="0.2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spans="1:26" ht="14.25" customHeight="1" x14ac:dyDescent="0.2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spans="1:26" ht="14.25" customHeight="1" x14ac:dyDescent="0.2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spans="1:26" ht="14.25" customHeight="1" x14ac:dyDescent="0.2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spans="1:26" ht="14.25" customHeight="1" x14ac:dyDescent="0.2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spans="1:26" ht="14.25" customHeight="1" x14ac:dyDescent="0.2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spans="1:26" ht="14.25" customHeight="1" x14ac:dyDescent="0.2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spans="1:26" ht="14.25" customHeight="1" x14ac:dyDescent="0.2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spans="1:26" ht="14.25" customHeight="1" x14ac:dyDescent="0.2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spans="1:26" ht="14.25" customHeight="1" x14ac:dyDescent="0.2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spans="1:26" ht="14.25" customHeight="1" x14ac:dyDescent="0.2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spans="1:26" ht="14.25" customHeight="1" x14ac:dyDescent="0.2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spans="1:26" ht="14.25" customHeight="1" x14ac:dyDescent="0.2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spans="1:26" ht="14.25" customHeight="1" x14ac:dyDescent="0.2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spans="1:26" ht="14.25" customHeight="1" x14ac:dyDescent="0.2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spans="1:26" ht="14.25" customHeight="1" x14ac:dyDescent="0.2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spans="1:26" ht="14.25" customHeight="1" x14ac:dyDescent="0.2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spans="1:26" ht="14.25" customHeight="1" x14ac:dyDescent="0.2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spans="1:26" ht="14.25" customHeight="1" x14ac:dyDescent="0.2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spans="1:26" ht="14.25" customHeight="1" x14ac:dyDescent="0.2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spans="1:26" ht="14.25" customHeight="1" x14ac:dyDescent="0.2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spans="1:26" ht="14.25" customHeight="1" x14ac:dyDescent="0.2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spans="1:26" ht="14.25" customHeight="1" x14ac:dyDescent="0.2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spans="1:26" ht="14.25" customHeight="1" x14ac:dyDescent="0.2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spans="1:26" ht="14.25" customHeight="1" x14ac:dyDescent="0.2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spans="1:26" ht="14.25" customHeight="1" x14ac:dyDescent="0.2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spans="1:26" ht="14.25" customHeight="1" x14ac:dyDescent="0.2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spans="1:26" ht="14.25" customHeight="1" x14ac:dyDescent="0.2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spans="1:26" ht="14.25" customHeight="1" x14ac:dyDescent="0.2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spans="1:26" ht="14.25" customHeight="1" x14ac:dyDescent="0.2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spans="1:26" ht="14.25" customHeight="1" x14ac:dyDescent="0.2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spans="1:26" ht="14.25" customHeight="1" x14ac:dyDescent="0.2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spans="1:26" ht="14.25" customHeight="1" x14ac:dyDescent="0.2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spans="1:26" ht="14.25" customHeight="1" x14ac:dyDescent="0.2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spans="1:26" ht="14.25" customHeight="1" x14ac:dyDescent="0.2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spans="1:26" ht="14.25" customHeight="1" x14ac:dyDescent="0.2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spans="1:26" ht="14.25" customHeight="1" x14ac:dyDescent="0.2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spans="1:26" ht="14.25" customHeight="1" x14ac:dyDescent="0.2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spans="1:26" ht="14.25" customHeight="1" x14ac:dyDescent="0.2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spans="1:26" ht="14.25" customHeight="1" x14ac:dyDescent="0.2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spans="1:26" ht="14.25" customHeight="1" x14ac:dyDescent="0.2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spans="1:26" ht="14.25" customHeight="1" x14ac:dyDescent="0.2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spans="1:26" ht="14.25" customHeight="1" x14ac:dyDescent="0.2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spans="1:26" ht="14.25" customHeight="1" x14ac:dyDescent="0.2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spans="1:26" ht="14.25" customHeight="1" x14ac:dyDescent="0.2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spans="1:26" ht="14.25" customHeight="1" x14ac:dyDescent="0.2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spans="1:26" ht="14.25" customHeight="1" x14ac:dyDescent="0.2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spans="1:26" ht="14.25" customHeight="1" x14ac:dyDescent="0.2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spans="1:26" ht="14.25" customHeight="1" x14ac:dyDescent="0.2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spans="1:26" ht="14.25" customHeight="1" x14ac:dyDescent="0.2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spans="1:26" ht="14.25" customHeight="1" x14ac:dyDescent="0.2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spans="1:26" ht="14.25" customHeight="1" x14ac:dyDescent="0.2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spans="1:26" ht="14.25" customHeight="1" x14ac:dyDescent="0.2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spans="1:26" ht="14.25" customHeight="1" x14ac:dyDescent="0.2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spans="1:26" ht="14.25" customHeight="1" x14ac:dyDescent="0.2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spans="1:26" ht="14.25" customHeight="1" x14ac:dyDescent="0.2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spans="1:26" ht="14.25" customHeight="1" x14ac:dyDescent="0.2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spans="1:26" ht="14.25" customHeight="1" x14ac:dyDescent="0.2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spans="1:26" ht="14.25" customHeight="1" x14ac:dyDescent="0.2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spans="1:26" ht="14.25" customHeight="1" x14ac:dyDescent="0.2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spans="1:26" ht="14.25" customHeight="1" x14ac:dyDescent="0.2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spans="1:26" ht="14.25" customHeight="1" x14ac:dyDescent="0.2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spans="1:26" ht="14.25" customHeight="1" x14ac:dyDescent="0.2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spans="1:26" ht="14.25" customHeight="1" x14ac:dyDescent="0.2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spans="1:26" ht="14.25" customHeight="1" x14ac:dyDescent="0.2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spans="1:26" ht="14.25" customHeight="1" x14ac:dyDescent="0.2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spans="1:26" ht="14.25" customHeight="1" x14ac:dyDescent="0.2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spans="1:26" ht="14.25" customHeight="1" x14ac:dyDescent="0.2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spans="1:26" ht="14.25" customHeight="1" x14ac:dyDescent="0.2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spans="1:26" ht="14.25" customHeight="1" x14ac:dyDescent="0.2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spans="1:26" ht="14.25" customHeight="1" x14ac:dyDescent="0.2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spans="1:26" ht="14.25" customHeight="1" x14ac:dyDescent="0.2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spans="1:26" ht="14.25" customHeight="1" x14ac:dyDescent="0.2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spans="1:26" ht="14.25" customHeight="1" x14ac:dyDescent="0.2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spans="1:26" ht="14.25" customHeight="1" x14ac:dyDescent="0.2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spans="1:26" ht="14.25" customHeight="1" x14ac:dyDescent="0.2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spans="1:26" ht="14.25" customHeight="1" x14ac:dyDescent="0.2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spans="1:26" ht="14.25" customHeight="1" x14ac:dyDescent="0.2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spans="1:26" ht="14.25" customHeight="1" x14ac:dyDescent="0.2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spans="1:26" ht="14.25" customHeight="1" x14ac:dyDescent="0.2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spans="1:26" ht="14.25" customHeight="1" x14ac:dyDescent="0.2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spans="1:26" ht="14.25" customHeight="1" x14ac:dyDescent="0.2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spans="1:26" ht="14.25" customHeight="1" x14ac:dyDescent="0.2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spans="1:26" ht="14.25" customHeight="1" x14ac:dyDescent="0.2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spans="1:26" ht="14.25" customHeight="1" x14ac:dyDescent="0.2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spans="1:26" ht="14.25" customHeight="1" x14ac:dyDescent="0.2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1:26" ht="14.25" customHeight="1" x14ac:dyDescent="0.2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spans="1:26" ht="14.25" customHeight="1" x14ac:dyDescent="0.2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spans="1:26" ht="14.25" customHeight="1" x14ac:dyDescent="0.2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spans="1:26" ht="14.25" customHeight="1" x14ac:dyDescent="0.2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spans="1:26" ht="14.25" customHeight="1" x14ac:dyDescent="0.2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spans="1:26" ht="14.25" customHeight="1" x14ac:dyDescent="0.2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spans="1:26" ht="14.25" customHeight="1" x14ac:dyDescent="0.2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spans="1:26" ht="14.25" customHeight="1" x14ac:dyDescent="0.2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spans="1:26" ht="14.25" customHeight="1" x14ac:dyDescent="0.2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spans="1:26" ht="14.25" customHeight="1" x14ac:dyDescent="0.2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spans="1:26" ht="14.25" customHeight="1" x14ac:dyDescent="0.2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spans="1:26" ht="14.25" customHeight="1" x14ac:dyDescent="0.2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spans="1:26" ht="14.25" customHeight="1" x14ac:dyDescent="0.2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spans="1:26" ht="14.25" customHeight="1" x14ac:dyDescent="0.2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spans="1:26" ht="14.25" customHeight="1" x14ac:dyDescent="0.2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spans="1:26" ht="14.25" customHeight="1" x14ac:dyDescent="0.2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spans="1:26" ht="14.25" customHeight="1" x14ac:dyDescent="0.2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spans="1:26" ht="14.25" customHeight="1" x14ac:dyDescent="0.2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spans="1:26" ht="14.25" customHeight="1" x14ac:dyDescent="0.2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spans="1:26" ht="14.25" customHeight="1" x14ac:dyDescent="0.2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spans="1:26" ht="14.25" customHeight="1" x14ac:dyDescent="0.2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spans="1:26" ht="14.25" customHeight="1" x14ac:dyDescent="0.2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spans="1:26" ht="14.25" customHeight="1" x14ac:dyDescent="0.2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spans="1:26" ht="14.25" customHeight="1" x14ac:dyDescent="0.2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spans="1:26" ht="14.25" customHeight="1" x14ac:dyDescent="0.2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spans="1:26" ht="14.25" customHeight="1" x14ac:dyDescent="0.2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spans="1:26" ht="14.25" customHeight="1" x14ac:dyDescent="0.2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spans="1:26" ht="14.25" customHeight="1" x14ac:dyDescent="0.2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spans="1:26" ht="14.25" customHeight="1" x14ac:dyDescent="0.2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spans="1:26" ht="14.25" customHeight="1" x14ac:dyDescent="0.2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spans="1:26" ht="14.25" customHeight="1" x14ac:dyDescent="0.2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spans="1:26" ht="14.25" customHeight="1" x14ac:dyDescent="0.2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spans="1:26" ht="14.25" customHeight="1" x14ac:dyDescent="0.2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spans="1:26" ht="14.25" customHeight="1" x14ac:dyDescent="0.2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spans="1:26" ht="14.25" customHeight="1" x14ac:dyDescent="0.2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spans="1:26" ht="14.25" customHeight="1" x14ac:dyDescent="0.2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spans="1:26" ht="14.25" customHeight="1" x14ac:dyDescent="0.2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spans="1:26" ht="14.25" customHeight="1" x14ac:dyDescent="0.2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spans="1:26" ht="14.25" customHeight="1" x14ac:dyDescent="0.2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spans="1:26" ht="14.25" customHeight="1" x14ac:dyDescent="0.2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spans="1:26" ht="14.25" customHeight="1" x14ac:dyDescent="0.2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spans="1:26" ht="14.25" customHeight="1" x14ac:dyDescent="0.2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spans="1:26" ht="14.25" customHeight="1" x14ac:dyDescent="0.2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spans="1:26" ht="14.25" customHeight="1" x14ac:dyDescent="0.2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spans="1:26" ht="14.25" customHeight="1" x14ac:dyDescent="0.2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spans="1:26" ht="14.25" customHeight="1" x14ac:dyDescent="0.2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spans="1:26" ht="14.25" customHeight="1" x14ac:dyDescent="0.2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spans="1:26" ht="14.25" customHeight="1" x14ac:dyDescent="0.2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spans="1:26" ht="14.25" customHeight="1" x14ac:dyDescent="0.2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spans="1:26" ht="14.25" customHeight="1" x14ac:dyDescent="0.2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spans="1:26" ht="14.25" customHeight="1" x14ac:dyDescent="0.2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spans="1:26" ht="14.25" customHeight="1" x14ac:dyDescent="0.2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spans="1:26" ht="14.25" customHeight="1" x14ac:dyDescent="0.2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spans="1:26" ht="14.25" customHeight="1" x14ac:dyDescent="0.2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spans="1:26" ht="14.25" customHeight="1" x14ac:dyDescent="0.2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spans="1:26" ht="14.25" customHeight="1" x14ac:dyDescent="0.2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spans="1:26" ht="14.25" customHeight="1" x14ac:dyDescent="0.2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spans="1:26" ht="14.25" customHeight="1" x14ac:dyDescent="0.2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spans="1:26" ht="14.25" customHeight="1" x14ac:dyDescent="0.2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spans="1:26" ht="14.25" customHeight="1" x14ac:dyDescent="0.2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spans="1:26" ht="14.25" customHeight="1" x14ac:dyDescent="0.2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spans="1:26" ht="14.25" customHeight="1" x14ac:dyDescent="0.2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spans="1:26" ht="14.25" customHeight="1" x14ac:dyDescent="0.2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spans="1:26" ht="14.25" customHeight="1" x14ac:dyDescent="0.2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spans="1:26" ht="14.25" customHeight="1" x14ac:dyDescent="0.2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spans="1:26" ht="14.25" customHeight="1" x14ac:dyDescent="0.2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spans="1:26" ht="14.25" customHeight="1" x14ac:dyDescent="0.2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spans="1:26" ht="14.25" customHeight="1" x14ac:dyDescent="0.2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spans="1:26" ht="14.25" customHeight="1" x14ac:dyDescent="0.2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spans="1:26" ht="14.25" customHeight="1" x14ac:dyDescent="0.2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spans="1:26" ht="14.25" customHeight="1" x14ac:dyDescent="0.2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spans="1:26" ht="14.25" customHeight="1" x14ac:dyDescent="0.2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spans="1:26" ht="14.25" customHeight="1" x14ac:dyDescent="0.2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spans="1:26" ht="14.25" customHeight="1" x14ac:dyDescent="0.2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spans="1:26" ht="14.25" customHeight="1" x14ac:dyDescent="0.2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spans="1:26" ht="14.25" customHeight="1" x14ac:dyDescent="0.2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spans="1:26" ht="14.25" customHeight="1" x14ac:dyDescent="0.2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spans="1:26" ht="14.25" customHeight="1" x14ac:dyDescent="0.2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spans="1:26" ht="14.25" customHeight="1" x14ac:dyDescent="0.2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spans="1:26" ht="14.25" customHeight="1" x14ac:dyDescent="0.2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spans="1:26" ht="14.25" customHeight="1" x14ac:dyDescent="0.2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spans="1:26" ht="14.25" customHeight="1" x14ac:dyDescent="0.2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spans="1:26" ht="14.25" customHeight="1" x14ac:dyDescent="0.2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spans="1:26" ht="14.25" customHeight="1" x14ac:dyDescent="0.2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spans="1:26" ht="14.25" customHeight="1" x14ac:dyDescent="0.2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spans="1:26" ht="14.25" customHeight="1" x14ac:dyDescent="0.2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spans="1:26" ht="14.25" customHeight="1" x14ac:dyDescent="0.2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spans="1:26" ht="14.25" customHeight="1" x14ac:dyDescent="0.2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spans="1:26" ht="14.25" customHeight="1" x14ac:dyDescent="0.2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spans="1:26" ht="14.25" customHeight="1" x14ac:dyDescent="0.2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spans="1:26" ht="14.25" customHeight="1" x14ac:dyDescent="0.2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spans="1:26" ht="14.25" customHeight="1" x14ac:dyDescent="0.2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spans="1:26" ht="14.25" customHeight="1" x14ac:dyDescent="0.2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spans="1:26" ht="14.25" customHeight="1" x14ac:dyDescent="0.2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spans="1:26" ht="14.25" customHeight="1" x14ac:dyDescent="0.2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spans="1:26" ht="14.25" customHeight="1" x14ac:dyDescent="0.2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spans="1:26" ht="14.25" customHeight="1" x14ac:dyDescent="0.2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spans="1:26" ht="14.25" customHeight="1" x14ac:dyDescent="0.2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spans="1:26" ht="14.25" customHeight="1" x14ac:dyDescent="0.2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spans="1:26" ht="14.25" customHeight="1" x14ac:dyDescent="0.2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spans="1:26" ht="14.25" customHeight="1" x14ac:dyDescent="0.2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spans="1:26" ht="14.25" customHeight="1" x14ac:dyDescent="0.2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spans="1:26" ht="14.25" customHeight="1" x14ac:dyDescent="0.2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spans="1:26" ht="14.25" customHeight="1" x14ac:dyDescent="0.2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spans="1:26" ht="14.25" customHeight="1" x14ac:dyDescent="0.2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spans="1:26" ht="14.25" customHeight="1" x14ac:dyDescent="0.2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spans="1:26" ht="14.25" customHeight="1" x14ac:dyDescent="0.2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spans="1:26" ht="14.25" customHeight="1" x14ac:dyDescent="0.2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spans="1:26" ht="14.25" customHeight="1" x14ac:dyDescent="0.2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spans="1:26" ht="14.25" customHeight="1" x14ac:dyDescent="0.2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spans="1:26" ht="14.25" customHeight="1" x14ac:dyDescent="0.2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spans="1:26" ht="14.25" customHeight="1" x14ac:dyDescent="0.2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spans="1:26" ht="14.25" customHeight="1" x14ac:dyDescent="0.2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spans="1:26" ht="14.25" customHeight="1" x14ac:dyDescent="0.2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spans="1:26" ht="14.25" customHeight="1" x14ac:dyDescent="0.2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spans="1:26" ht="14.25" customHeight="1" x14ac:dyDescent="0.2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spans="1:26" ht="14.25" customHeight="1" x14ac:dyDescent="0.2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spans="1:26" ht="14.25" customHeight="1" x14ac:dyDescent="0.2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spans="1:26" ht="14.25" customHeight="1" x14ac:dyDescent="0.2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spans="1:26" ht="14.25" customHeight="1" x14ac:dyDescent="0.2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spans="1:26" ht="14.25" customHeight="1" x14ac:dyDescent="0.2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spans="1:26" ht="14.25" customHeight="1" x14ac:dyDescent="0.2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spans="1:26" ht="14.25" customHeight="1" x14ac:dyDescent="0.2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spans="1:26" ht="14.25" customHeight="1" x14ac:dyDescent="0.2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spans="1:26" ht="14.25" customHeight="1" x14ac:dyDescent="0.2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spans="1:26" ht="14.25" customHeight="1" x14ac:dyDescent="0.2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spans="1:26" ht="14.25" customHeight="1" x14ac:dyDescent="0.2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spans="1:26" ht="14.25" customHeight="1" x14ac:dyDescent="0.2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spans="1:26" ht="14.25" customHeight="1" x14ac:dyDescent="0.2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spans="1:26" ht="14.25" customHeight="1" x14ac:dyDescent="0.2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spans="1:26" ht="14.25" customHeight="1" x14ac:dyDescent="0.2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spans="1:26" ht="14.25" customHeight="1" x14ac:dyDescent="0.2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spans="1:26" ht="14.25" customHeight="1" x14ac:dyDescent="0.2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spans="1:26" ht="14.25" customHeight="1" x14ac:dyDescent="0.2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spans="1:26" ht="14.25" customHeight="1" x14ac:dyDescent="0.2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spans="1:26" ht="14.25" customHeight="1" x14ac:dyDescent="0.2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spans="1:26" ht="14.25" customHeight="1" x14ac:dyDescent="0.2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spans="1:26" ht="14.25" customHeight="1" x14ac:dyDescent="0.2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spans="1:26" ht="14.25" customHeight="1" x14ac:dyDescent="0.2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spans="1:26" ht="14.25" customHeight="1" x14ac:dyDescent="0.2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spans="1:26" ht="14.25" customHeight="1" x14ac:dyDescent="0.2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spans="1:26" ht="14.25" customHeight="1" x14ac:dyDescent="0.2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spans="1:26" ht="14.25" customHeight="1" x14ac:dyDescent="0.2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spans="1:26" ht="14.25" customHeight="1" x14ac:dyDescent="0.2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spans="1:26" ht="14.25" customHeight="1" x14ac:dyDescent="0.2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spans="1:26" ht="14.25" customHeight="1" x14ac:dyDescent="0.2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spans="1:26" ht="14.25" customHeight="1" x14ac:dyDescent="0.2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spans="1:26" ht="14.25" customHeight="1" x14ac:dyDescent="0.2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spans="1:26" ht="14.25" customHeight="1" x14ac:dyDescent="0.2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spans="1:26" ht="14.25" customHeight="1" x14ac:dyDescent="0.2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spans="1:26" ht="14.25" customHeight="1" x14ac:dyDescent="0.2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spans="1:26" ht="14.25" customHeight="1" x14ac:dyDescent="0.2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spans="1:26" ht="14.25" customHeight="1" x14ac:dyDescent="0.2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spans="1:26" ht="14.25" customHeight="1" x14ac:dyDescent="0.2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spans="1:26" ht="14.25" customHeight="1" x14ac:dyDescent="0.2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spans="1:26" ht="14.25" customHeight="1" x14ac:dyDescent="0.2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spans="1:26" ht="14.25" customHeight="1" x14ac:dyDescent="0.2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spans="1:26" ht="14.25" customHeight="1" x14ac:dyDescent="0.2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spans="1:26" ht="14.25" customHeight="1" x14ac:dyDescent="0.2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spans="1:26" ht="14.25" customHeight="1" x14ac:dyDescent="0.2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spans="1:26" ht="14.25" customHeight="1" x14ac:dyDescent="0.2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spans="1:26" ht="14.25" customHeight="1" x14ac:dyDescent="0.2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spans="1:26" ht="14.25" customHeight="1" x14ac:dyDescent="0.2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spans="1:26" ht="14.25" customHeight="1" x14ac:dyDescent="0.2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spans="1:26" ht="14.25" customHeight="1" x14ac:dyDescent="0.2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spans="1:26" ht="14.25" customHeight="1" x14ac:dyDescent="0.2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1:26" ht="14.25" customHeight="1" x14ac:dyDescent="0.2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spans="1:26" ht="14.25" customHeight="1" x14ac:dyDescent="0.2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spans="1:26" ht="14.25" customHeight="1" x14ac:dyDescent="0.2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spans="1:26" ht="14.25" customHeight="1" x14ac:dyDescent="0.2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spans="1:26" ht="14.25" customHeight="1" x14ac:dyDescent="0.2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spans="1:26" ht="14.25" customHeight="1" x14ac:dyDescent="0.2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spans="1:26" ht="14.25" customHeight="1" x14ac:dyDescent="0.2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spans="1:26" ht="14.25" customHeight="1" x14ac:dyDescent="0.2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spans="1:26" ht="14.25" customHeight="1" x14ac:dyDescent="0.2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spans="1:26" ht="14.25" customHeight="1" x14ac:dyDescent="0.2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spans="1:26" ht="14.25" customHeight="1" x14ac:dyDescent="0.2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spans="1:26" ht="14.25" customHeight="1" x14ac:dyDescent="0.2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spans="1:26" ht="14.25" customHeight="1" x14ac:dyDescent="0.2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spans="1:26" ht="14.25" customHeight="1" x14ac:dyDescent="0.2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spans="1:26" ht="14.25" customHeight="1" x14ac:dyDescent="0.2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spans="1:26" ht="14.25" customHeight="1" x14ac:dyDescent="0.2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spans="1:26" ht="14.25" customHeight="1" x14ac:dyDescent="0.2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spans="1:26" ht="14.25" customHeight="1" x14ac:dyDescent="0.2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spans="1:26" ht="14.25" customHeight="1" x14ac:dyDescent="0.2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spans="1:26" ht="14.25" customHeight="1" x14ac:dyDescent="0.2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spans="1:26" ht="14.25" customHeight="1" x14ac:dyDescent="0.2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spans="1:26" ht="14.25" customHeight="1" x14ac:dyDescent="0.2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spans="1:26" ht="14.25" customHeight="1" x14ac:dyDescent="0.2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spans="1:26" ht="14.25" customHeight="1" x14ac:dyDescent="0.2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spans="1:26" ht="14.25" customHeight="1" x14ac:dyDescent="0.2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spans="1:26" ht="14.25" customHeight="1" x14ac:dyDescent="0.2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spans="1:26" ht="14.25" customHeight="1" x14ac:dyDescent="0.2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spans="1:26" ht="14.25" customHeight="1" x14ac:dyDescent="0.2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spans="1:26" ht="14.25" customHeight="1" x14ac:dyDescent="0.2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spans="1:26" ht="14.25" customHeight="1" x14ac:dyDescent="0.2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spans="1:26" ht="14.25" customHeight="1" x14ac:dyDescent="0.2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spans="1:26" ht="14.25" customHeight="1" x14ac:dyDescent="0.2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spans="1:26" ht="14.25" customHeight="1" x14ac:dyDescent="0.2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spans="1:26" ht="14.25" customHeight="1" x14ac:dyDescent="0.2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spans="1:26" ht="14.25" customHeight="1" x14ac:dyDescent="0.2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spans="1:26" ht="14.25" customHeight="1" x14ac:dyDescent="0.2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spans="1:26" ht="14.25" customHeight="1" x14ac:dyDescent="0.2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spans="1:26" ht="14.25" customHeight="1" x14ac:dyDescent="0.2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spans="1:26" ht="14.25" customHeight="1" x14ac:dyDescent="0.2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spans="1:26" ht="14.25" customHeight="1" x14ac:dyDescent="0.2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spans="1:26" ht="14.25" customHeight="1" x14ac:dyDescent="0.2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spans="1:26" ht="14.25" customHeight="1" x14ac:dyDescent="0.2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spans="1:26" ht="14.25" customHeight="1" x14ac:dyDescent="0.2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spans="1:26" ht="14.25" customHeight="1" x14ac:dyDescent="0.2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spans="1:26" ht="14.25" customHeight="1" x14ac:dyDescent="0.2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spans="1:26" ht="14.25" customHeight="1" x14ac:dyDescent="0.2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spans="1:26" ht="14.25" customHeight="1" x14ac:dyDescent="0.2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spans="1:26" ht="14.25" customHeight="1" x14ac:dyDescent="0.2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spans="1:26" ht="14.25" customHeight="1" x14ac:dyDescent="0.2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spans="1:26" ht="14.25" customHeight="1" x14ac:dyDescent="0.2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spans="1:26" ht="14.25" customHeight="1" x14ac:dyDescent="0.2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spans="1:26" ht="14.25" customHeight="1" x14ac:dyDescent="0.2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spans="1:26" ht="14.25" customHeight="1" x14ac:dyDescent="0.2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spans="1:26" ht="14.25" customHeight="1" x14ac:dyDescent="0.2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spans="1:26" ht="14.25" customHeight="1" x14ac:dyDescent="0.2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spans="1:26" ht="14.25" customHeight="1" x14ac:dyDescent="0.2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spans="1:26" ht="14.25" customHeight="1" x14ac:dyDescent="0.2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spans="1:26" ht="14.25" customHeight="1" x14ac:dyDescent="0.2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spans="1:26" ht="14.25" customHeight="1" x14ac:dyDescent="0.2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spans="1:26" ht="14.25" customHeight="1" x14ac:dyDescent="0.2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spans="1:26" ht="14.25" customHeight="1" x14ac:dyDescent="0.2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spans="1:26" ht="14.25" customHeight="1" x14ac:dyDescent="0.2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spans="1:26" ht="14.25" customHeight="1" x14ac:dyDescent="0.2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spans="1:26" ht="14.25" customHeight="1" x14ac:dyDescent="0.2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spans="1:26" ht="14.25" customHeight="1" x14ac:dyDescent="0.2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spans="1:26" ht="14.25" customHeight="1" x14ac:dyDescent="0.2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spans="1:26" ht="14.25" customHeight="1" x14ac:dyDescent="0.2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spans="1:26" ht="14.25" customHeight="1" x14ac:dyDescent="0.2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spans="1:26" ht="14.25" customHeight="1" x14ac:dyDescent="0.2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spans="1:26" ht="14.25" customHeight="1" x14ac:dyDescent="0.2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spans="1:26" ht="14.25" customHeight="1" x14ac:dyDescent="0.2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spans="1:26" ht="14.25" customHeight="1" x14ac:dyDescent="0.2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spans="1:26" ht="14.25" customHeight="1" x14ac:dyDescent="0.2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spans="1:26" ht="14.25" customHeight="1" x14ac:dyDescent="0.2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spans="1:26" ht="14.25" customHeight="1" x14ac:dyDescent="0.2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spans="1:26" ht="14.25" customHeight="1" x14ac:dyDescent="0.2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spans="1:26" ht="14.25" customHeight="1" x14ac:dyDescent="0.2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spans="1:26" ht="14.25" customHeight="1" x14ac:dyDescent="0.2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spans="1:26" ht="14.25" customHeight="1" x14ac:dyDescent="0.2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spans="1:26" ht="14.25" customHeight="1" x14ac:dyDescent="0.2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spans="1:26" ht="14.25" customHeight="1" x14ac:dyDescent="0.2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spans="1:26" ht="14.25" customHeight="1" x14ac:dyDescent="0.2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spans="1:26" ht="14.25" customHeight="1" x14ac:dyDescent="0.2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spans="1:26" ht="14.25" customHeight="1" x14ac:dyDescent="0.2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spans="1:26" ht="14.25" customHeight="1" x14ac:dyDescent="0.2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spans="1:26" ht="14.25" customHeight="1" x14ac:dyDescent="0.2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spans="1:26" ht="14.25" customHeight="1" x14ac:dyDescent="0.2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spans="1:26" ht="14.25" customHeight="1" x14ac:dyDescent="0.2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spans="1:26" ht="14.25" customHeight="1" x14ac:dyDescent="0.2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spans="1:26" ht="14.25" customHeight="1" x14ac:dyDescent="0.2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spans="1:26" ht="14.25" customHeight="1" x14ac:dyDescent="0.2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spans="1:26" ht="14.25" customHeight="1" x14ac:dyDescent="0.2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spans="1:26" ht="14.25" customHeight="1" x14ac:dyDescent="0.2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spans="1:26" ht="14.25" customHeight="1" x14ac:dyDescent="0.2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spans="1:26" ht="14.25" customHeight="1" x14ac:dyDescent="0.2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spans="1:26" ht="14.25" customHeight="1" x14ac:dyDescent="0.2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spans="1:26" ht="14.25" customHeight="1" x14ac:dyDescent="0.2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spans="1:26" ht="14.25" customHeight="1" x14ac:dyDescent="0.2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spans="1:26" ht="14.25" customHeight="1" x14ac:dyDescent="0.2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spans="1:26" ht="14.25" customHeight="1" x14ac:dyDescent="0.2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spans="1:26" ht="14.25" customHeight="1" x14ac:dyDescent="0.2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spans="1:26" ht="14.25" customHeight="1" x14ac:dyDescent="0.2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spans="1:26" ht="14.25" customHeight="1" x14ac:dyDescent="0.2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spans="1:26" ht="14.25" customHeight="1" x14ac:dyDescent="0.2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spans="1:26" ht="14.25" customHeight="1" x14ac:dyDescent="0.2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spans="1:26" ht="14.25" customHeight="1" x14ac:dyDescent="0.2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spans="1:26" ht="14.25" customHeight="1" x14ac:dyDescent="0.2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spans="1:26" ht="14.25" customHeight="1" x14ac:dyDescent="0.2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spans="1:26" ht="14.25" customHeight="1" x14ac:dyDescent="0.2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spans="1:26" ht="14.25" customHeight="1" x14ac:dyDescent="0.2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spans="1:26" ht="14.25" customHeight="1" x14ac:dyDescent="0.2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spans="1:26" ht="14.25" customHeight="1" x14ac:dyDescent="0.2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spans="1:26" ht="14.25" customHeight="1" x14ac:dyDescent="0.2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spans="1:26" ht="14.25" customHeight="1" x14ac:dyDescent="0.2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spans="1:26" ht="14.25" customHeight="1" x14ac:dyDescent="0.2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spans="1:26" ht="14.25" customHeight="1" x14ac:dyDescent="0.2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spans="1:26" ht="14.25" customHeight="1" x14ac:dyDescent="0.2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spans="1:26" ht="14.25" customHeight="1" x14ac:dyDescent="0.2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spans="1:26" ht="14.25" customHeight="1" x14ac:dyDescent="0.2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spans="1:26" ht="14.25" customHeight="1" x14ac:dyDescent="0.2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spans="1:26" ht="14.25" customHeight="1" x14ac:dyDescent="0.2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spans="1:26" ht="14.25" customHeight="1" x14ac:dyDescent="0.2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spans="1:26" ht="14.25" customHeight="1" x14ac:dyDescent="0.2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spans="1:26" ht="14.25" customHeight="1" x14ac:dyDescent="0.2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spans="1:26" ht="14.25" customHeight="1" x14ac:dyDescent="0.2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spans="1:26" ht="14.25" customHeight="1" x14ac:dyDescent="0.2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spans="1:26" ht="14.25" customHeight="1" x14ac:dyDescent="0.2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spans="1:26" ht="14.25" customHeight="1" x14ac:dyDescent="0.2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spans="1:26" ht="14.25" customHeight="1" x14ac:dyDescent="0.2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spans="1:26" ht="14.25" customHeight="1" x14ac:dyDescent="0.2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spans="1:26" ht="14.25" customHeight="1" x14ac:dyDescent="0.2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spans="1:26" ht="14.25" customHeight="1" x14ac:dyDescent="0.2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spans="1:26" ht="14.25" customHeight="1" x14ac:dyDescent="0.2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spans="1:26" ht="14.25" customHeight="1" x14ac:dyDescent="0.2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spans="1:26" ht="14.25" customHeight="1" x14ac:dyDescent="0.2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spans="1:26" ht="14.25" customHeight="1" x14ac:dyDescent="0.2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spans="1:26" ht="14.25" customHeight="1" x14ac:dyDescent="0.2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spans="1:26" ht="14.25" customHeight="1" x14ac:dyDescent="0.2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spans="1:26" ht="14.25" customHeight="1" x14ac:dyDescent="0.2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spans="1:26" ht="14.25" customHeight="1" x14ac:dyDescent="0.2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spans="1:26" ht="14.25" customHeight="1" x14ac:dyDescent="0.2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spans="1:26" ht="14.25" customHeight="1" x14ac:dyDescent="0.2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spans="1:26" ht="14.25" customHeight="1" x14ac:dyDescent="0.2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spans="1:26" ht="14.25" customHeight="1" x14ac:dyDescent="0.2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spans="1:26" ht="14.25" customHeight="1" x14ac:dyDescent="0.2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spans="1:26" ht="14.25" customHeight="1" x14ac:dyDescent="0.2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spans="1:26" ht="14.25" customHeight="1" x14ac:dyDescent="0.2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spans="1:26" ht="14.25" customHeight="1" x14ac:dyDescent="0.2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spans="1:26" ht="14.25" customHeight="1" x14ac:dyDescent="0.2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spans="1:26" ht="14.25" customHeight="1" x14ac:dyDescent="0.2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spans="1:26" ht="14.25" customHeight="1" x14ac:dyDescent="0.2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spans="1:26" ht="14.25" customHeight="1" x14ac:dyDescent="0.2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spans="1:26" ht="14.25" customHeight="1" x14ac:dyDescent="0.2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spans="1:26" ht="14.25" customHeight="1" x14ac:dyDescent="0.2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spans="1:26" ht="14.25" customHeight="1" x14ac:dyDescent="0.2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spans="1:26" ht="14.25" customHeight="1" x14ac:dyDescent="0.2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spans="1:26" ht="14.25" customHeight="1" x14ac:dyDescent="0.2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spans="1:26" ht="14.25" customHeight="1" x14ac:dyDescent="0.2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spans="1:26" ht="14.25" customHeight="1" x14ac:dyDescent="0.2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spans="1:26" ht="14.25" customHeight="1" x14ac:dyDescent="0.2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spans="1:26" ht="14.25" customHeight="1" x14ac:dyDescent="0.2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spans="1:26" ht="14.25" customHeight="1" x14ac:dyDescent="0.2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spans="1:26" ht="14.25" customHeight="1" x14ac:dyDescent="0.2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spans="1:26" ht="14.25" customHeight="1" x14ac:dyDescent="0.2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spans="1:26" ht="14.25" customHeight="1" x14ac:dyDescent="0.2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spans="1:26" ht="14.25" customHeight="1" x14ac:dyDescent="0.2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spans="1:26" ht="14.25" customHeight="1" x14ac:dyDescent="0.2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spans="1:26" ht="14.25" customHeight="1" x14ac:dyDescent="0.2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spans="1:26" ht="14.25" customHeight="1" x14ac:dyDescent="0.2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spans="1:26" ht="14.25" customHeight="1" x14ac:dyDescent="0.2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spans="1:26" ht="14.25" customHeight="1" x14ac:dyDescent="0.2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spans="1:26" ht="14.25" customHeight="1" x14ac:dyDescent="0.2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spans="1:26" ht="14.25" customHeight="1" x14ac:dyDescent="0.2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spans="1:26" ht="14.25" customHeight="1" x14ac:dyDescent="0.2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spans="1:26" ht="14.25" customHeight="1" x14ac:dyDescent="0.2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spans="1:26" ht="14.25" customHeight="1" x14ac:dyDescent="0.2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spans="1:26" ht="14.25" customHeight="1" x14ac:dyDescent="0.2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spans="1:26" ht="14.25" customHeight="1" x14ac:dyDescent="0.2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spans="1:26" ht="14.25" customHeight="1" x14ac:dyDescent="0.2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spans="1:26" ht="14.25" customHeight="1" x14ac:dyDescent="0.2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spans="1:26" ht="14.25" customHeight="1" x14ac:dyDescent="0.2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spans="1:26" ht="14.25" customHeight="1" x14ac:dyDescent="0.2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spans="1:26" ht="14.25" customHeight="1" x14ac:dyDescent="0.2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spans="1:26" ht="14.25" customHeight="1" x14ac:dyDescent="0.2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spans="1:26" ht="14.25" customHeight="1" x14ac:dyDescent="0.2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spans="1:26" ht="14.25" customHeight="1" x14ac:dyDescent="0.2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spans="1:26" ht="14.25" customHeight="1" x14ac:dyDescent="0.2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spans="1:26" ht="14.25" customHeight="1" x14ac:dyDescent="0.2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spans="1:26" ht="14.25" customHeight="1" x14ac:dyDescent="0.2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spans="1:26" ht="14.25" customHeight="1" x14ac:dyDescent="0.2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spans="1:26" ht="14.25" customHeight="1" x14ac:dyDescent="0.2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spans="1:26" ht="14.25" customHeight="1" x14ac:dyDescent="0.2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spans="1:26" ht="14.25" customHeight="1" x14ac:dyDescent="0.2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spans="1:26" ht="14.25" customHeight="1" x14ac:dyDescent="0.2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spans="1:26" ht="14.25" customHeight="1" x14ac:dyDescent="0.2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spans="1:26" ht="14.25" customHeight="1" x14ac:dyDescent="0.2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spans="1:26" ht="14.25" customHeight="1" x14ac:dyDescent="0.2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spans="1:26" ht="14.25" customHeight="1" x14ac:dyDescent="0.2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spans="1:26" ht="14.25" customHeight="1" x14ac:dyDescent="0.2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spans="1:26" ht="14.25" customHeight="1" x14ac:dyDescent="0.2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spans="1:26" ht="14.25" customHeight="1" x14ac:dyDescent="0.2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spans="1:26" ht="14.25" customHeight="1" x14ac:dyDescent="0.2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spans="1:26" ht="14.25" customHeight="1" x14ac:dyDescent="0.2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spans="1:26" ht="14.25" customHeight="1" x14ac:dyDescent="0.2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spans="1:26" ht="14.25" customHeight="1" x14ac:dyDescent="0.2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spans="1:26" ht="14.25" customHeight="1" x14ac:dyDescent="0.2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spans="1:26" ht="14.25" customHeight="1" x14ac:dyDescent="0.2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spans="1:26" ht="14.25" customHeight="1" x14ac:dyDescent="0.2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spans="1:26" ht="14.25" customHeight="1" x14ac:dyDescent="0.2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spans="1:26" ht="14.25" customHeight="1" x14ac:dyDescent="0.2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spans="1:26" ht="14.25" customHeight="1" x14ac:dyDescent="0.2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spans="1:26" ht="14.25" customHeight="1" x14ac:dyDescent="0.2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spans="1:26" ht="14.25" customHeight="1" x14ac:dyDescent="0.2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spans="1:26" ht="14.25" customHeight="1" x14ac:dyDescent="0.2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spans="1:26" ht="14.25" customHeight="1" x14ac:dyDescent="0.2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spans="1:26" ht="14.25" customHeight="1" x14ac:dyDescent="0.2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spans="1:26" ht="14.25" customHeight="1" x14ac:dyDescent="0.2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spans="1:26" ht="14.25" customHeight="1" x14ac:dyDescent="0.2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spans="1:26" ht="14.25" customHeight="1" x14ac:dyDescent="0.2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spans="1:26" ht="14.25" customHeight="1" x14ac:dyDescent="0.2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spans="1:26" ht="14.25" customHeight="1" x14ac:dyDescent="0.2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spans="1:26" ht="14.25" customHeight="1" x14ac:dyDescent="0.2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spans="1:26" ht="14.25" customHeight="1" x14ac:dyDescent="0.2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spans="1:26" ht="14.25" customHeight="1" x14ac:dyDescent="0.2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spans="1:26" ht="14.25" customHeight="1" x14ac:dyDescent="0.2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spans="1:26" ht="14.25" customHeight="1" x14ac:dyDescent="0.2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spans="1:26" ht="14.25" customHeight="1" x14ac:dyDescent="0.2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spans="1:26" ht="14.25" customHeight="1" x14ac:dyDescent="0.2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spans="1:26" ht="14.25" customHeight="1" x14ac:dyDescent="0.2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spans="1:26" ht="14.25" customHeight="1" x14ac:dyDescent="0.2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spans="1:26" ht="14.25" customHeight="1" x14ac:dyDescent="0.2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spans="1:26" ht="14.25" customHeight="1" x14ac:dyDescent="0.2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spans="1:26" ht="14.25" customHeight="1" x14ac:dyDescent="0.2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spans="1:26" ht="14.25" customHeight="1" x14ac:dyDescent="0.2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spans="1:26" ht="14.25" customHeight="1" x14ac:dyDescent="0.2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spans="1:26" ht="14.25" customHeight="1" x14ac:dyDescent="0.2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spans="1:26" ht="14.25" customHeight="1" x14ac:dyDescent="0.2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spans="1:26" ht="14.25" customHeight="1" x14ac:dyDescent="0.2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spans="1:26" ht="14.25" customHeight="1" x14ac:dyDescent="0.2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spans="1:26" ht="14.25" customHeight="1" x14ac:dyDescent="0.2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spans="1:26" ht="14.25" customHeight="1" x14ac:dyDescent="0.2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spans="1:26" ht="14.25" customHeight="1" x14ac:dyDescent="0.2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spans="1:26" ht="14.25" customHeight="1" x14ac:dyDescent="0.2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spans="1:26" ht="14.25" customHeight="1" x14ac:dyDescent="0.2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spans="1:26" ht="14.25" customHeight="1" x14ac:dyDescent="0.2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spans="1:26" ht="14.25" customHeight="1" x14ac:dyDescent="0.2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spans="1:26" ht="14.25" customHeight="1" x14ac:dyDescent="0.2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spans="1:26" ht="14.25" customHeight="1" x14ac:dyDescent="0.2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spans="1:26" ht="14.25" customHeight="1" x14ac:dyDescent="0.2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spans="1:26" ht="14.25" customHeight="1" x14ac:dyDescent="0.2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spans="1:26" ht="14.25" customHeight="1" x14ac:dyDescent="0.2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spans="1:26" ht="14.25" customHeight="1" x14ac:dyDescent="0.2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spans="1:26" ht="14.25" customHeight="1" x14ac:dyDescent="0.2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spans="1:26" ht="14.25" customHeight="1" x14ac:dyDescent="0.2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spans="1:26" ht="14.25" customHeight="1" x14ac:dyDescent="0.2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spans="1:26" ht="14.25" customHeight="1" x14ac:dyDescent="0.2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spans="1:26" ht="14.25" customHeight="1" x14ac:dyDescent="0.2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spans="1:26" ht="14.25" customHeight="1" x14ac:dyDescent="0.2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spans="1:26" ht="14.25" customHeight="1" x14ac:dyDescent="0.2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spans="1:26" ht="14.25" customHeight="1" x14ac:dyDescent="0.2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spans="1:26" ht="14.25" customHeight="1" x14ac:dyDescent="0.2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spans="1:26" ht="14.25" customHeight="1" x14ac:dyDescent="0.2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spans="1:26" ht="14.25" customHeight="1" x14ac:dyDescent="0.2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spans="1:26" ht="14.25" customHeight="1" x14ac:dyDescent="0.2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spans="1:26" ht="14.25" customHeight="1" x14ac:dyDescent="0.2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spans="1:26" ht="14.25" customHeight="1" x14ac:dyDescent="0.2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spans="1:26" ht="14.25" customHeight="1" x14ac:dyDescent="0.2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spans="1:26" ht="14.25" customHeight="1" x14ac:dyDescent="0.2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spans="1:26" ht="14.25" customHeight="1" x14ac:dyDescent="0.2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spans="1:26" ht="14.25" customHeight="1" x14ac:dyDescent="0.2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spans="1:26" ht="14.25" customHeight="1" x14ac:dyDescent="0.2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spans="1:26" ht="14.25" customHeight="1" x14ac:dyDescent="0.2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spans="1:26" ht="14.25" customHeight="1" x14ac:dyDescent="0.2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spans="1:26" ht="14.25" customHeight="1" x14ac:dyDescent="0.2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spans="1:26" ht="14.25" customHeight="1" x14ac:dyDescent="0.2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spans="1:26" ht="14.25" customHeight="1" x14ac:dyDescent="0.2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spans="1:26" ht="14.25" customHeight="1" x14ac:dyDescent="0.2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spans="1:26" ht="14.25" customHeight="1" x14ac:dyDescent="0.2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spans="1:26" ht="14.25" customHeight="1" x14ac:dyDescent="0.2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spans="1:26" ht="14.25" customHeight="1" x14ac:dyDescent="0.2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spans="1:26" ht="14.25" customHeight="1" x14ac:dyDescent="0.2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spans="1:26" ht="14.25" customHeight="1" x14ac:dyDescent="0.2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spans="1:26" ht="14.25" customHeight="1" x14ac:dyDescent="0.2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spans="1:26" ht="14.25" customHeight="1" x14ac:dyDescent="0.2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spans="1:26" ht="14.25" customHeight="1" x14ac:dyDescent="0.2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spans="1:26" ht="14.25" customHeight="1" x14ac:dyDescent="0.2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spans="1:26" ht="14.25" customHeight="1" x14ac:dyDescent="0.2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spans="1:26" ht="14.25" customHeight="1" x14ac:dyDescent="0.2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spans="1:26" ht="14.25" customHeight="1" x14ac:dyDescent="0.2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spans="1:26" ht="14.25" customHeight="1" x14ac:dyDescent="0.2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spans="1:26" ht="14.25" customHeight="1" x14ac:dyDescent="0.2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spans="1:26" ht="14.25" customHeight="1" x14ac:dyDescent="0.2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spans="1:26" ht="14.25" customHeight="1" x14ac:dyDescent="0.2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spans="1:26" ht="14.25" customHeight="1" x14ac:dyDescent="0.2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spans="1:26" ht="14.25" customHeight="1" x14ac:dyDescent="0.2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spans="1:26" ht="14.25" customHeight="1" x14ac:dyDescent="0.2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spans="1:26" ht="14.25" customHeight="1" x14ac:dyDescent="0.2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spans="1:26" ht="14.25" customHeight="1" x14ac:dyDescent="0.2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spans="1:26" ht="14.25" customHeight="1" x14ac:dyDescent="0.2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spans="1:26" ht="14.25" customHeight="1" x14ac:dyDescent="0.2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spans="1:26" ht="14.25" customHeight="1" x14ac:dyDescent="0.2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spans="1:26" ht="14.25" customHeight="1" x14ac:dyDescent="0.2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spans="1:26" ht="14.25" customHeight="1" x14ac:dyDescent="0.2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spans="1:26" ht="14.25" customHeight="1" x14ac:dyDescent="0.2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spans="1:26" ht="14.25" customHeight="1" x14ac:dyDescent="0.2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spans="1:26" ht="14.25" customHeight="1" x14ac:dyDescent="0.2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spans="1:26" ht="14.25" customHeight="1" x14ac:dyDescent="0.2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spans="1:26" ht="14.25" customHeight="1" x14ac:dyDescent="0.2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spans="1:26" ht="14.25" customHeight="1" x14ac:dyDescent="0.2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spans="1:26" ht="14.25" customHeight="1" x14ac:dyDescent="0.2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spans="1:26" ht="14.25" customHeight="1" x14ac:dyDescent="0.2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spans="1:26" ht="14.25" customHeight="1" x14ac:dyDescent="0.2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spans="1:26" ht="14.25" customHeight="1" x14ac:dyDescent="0.2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spans="1:26" ht="14.25" customHeight="1" x14ac:dyDescent="0.2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spans="1:26" ht="14.25" customHeight="1" x14ac:dyDescent="0.2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spans="1:26" ht="14.25" customHeight="1" x14ac:dyDescent="0.2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spans="1:26" ht="14.25" customHeight="1" x14ac:dyDescent="0.2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spans="1:26" ht="14.25" customHeight="1" x14ac:dyDescent="0.2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spans="1:26" ht="14.25" customHeight="1" x14ac:dyDescent="0.2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spans="1:26" ht="14.25" customHeight="1" x14ac:dyDescent="0.2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spans="1:26" ht="14.25" customHeight="1" x14ac:dyDescent="0.2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spans="1:26" ht="14.25" customHeight="1" x14ac:dyDescent="0.2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spans="1:26" ht="14.25" customHeight="1" x14ac:dyDescent="0.2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spans="1:26" ht="14.25" customHeight="1" x14ac:dyDescent="0.2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spans="1:26" ht="14.25" customHeight="1" x14ac:dyDescent="0.2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spans="1:26" ht="14.25" customHeight="1" x14ac:dyDescent="0.2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spans="1:26" ht="14.25" customHeight="1" x14ac:dyDescent="0.2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spans="1:26" ht="14.25" customHeight="1" x14ac:dyDescent="0.2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spans="1:26" ht="14.25" customHeight="1" x14ac:dyDescent="0.2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spans="1:26" ht="14.25" customHeight="1" x14ac:dyDescent="0.2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spans="1:26" ht="14.25" customHeight="1" x14ac:dyDescent="0.2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spans="1:26" ht="14.25" customHeight="1" x14ac:dyDescent="0.2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spans="1:26" ht="14.25" customHeight="1" x14ac:dyDescent="0.2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spans="1:26" ht="14.25" customHeight="1" x14ac:dyDescent="0.2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spans="1:26" ht="14.25" customHeight="1" x14ac:dyDescent="0.2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spans="1:26" ht="14.25" customHeight="1" x14ac:dyDescent="0.2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spans="1:26" ht="14.25" customHeight="1" x14ac:dyDescent="0.2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spans="1:26" ht="14.25" customHeight="1" x14ac:dyDescent="0.2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spans="1:26" ht="14.25" customHeight="1" x14ac:dyDescent="0.2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spans="1:26" ht="14.25" customHeight="1" x14ac:dyDescent="0.2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spans="1:26" ht="14.25" customHeight="1" x14ac:dyDescent="0.2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spans="1:26" ht="14.25" customHeight="1" x14ac:dyDescent="0.2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spans="1:26" ht="14.25" customHeight="1" x14ac:dyDescent="0.2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spans="1:26" ht="14.25" customHeight="1" x14ac:dyDescent="0.2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spans="1:26" ht="14.25" customHeight="1" x14ac:dyDescent="0.2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spans="1:26" ht="14.25" customHeight="1" x14ac:dyDescent="0.2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spans="1:26" ht="14.25" customHeight="1" x14ac:dyDescent="0.2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spans="1:26" ht="14.25" customHeight="1" x14ac:dyDescent="0.2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spans="1:26" ht="14.25" customHeight="1" x14ac:dyDescent="0.2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spans="1:26" ht="14.25" customHeight="1" x14ac:dyDescent="0.2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spans="1:26" ht="14.25" customHeight="1" x14ac:dyDescent="0.2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spans="1:26" ht="14.25" customHeight="1" x14ac:dyDescent="0.2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spans="1:26" ht="14.25" customHeight="1" x14ac:dyDescent="0.2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spans="1:26" ht="14.25" customHeight="1" x14ac:dyDescent="0.2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spans="1:26" ht="14.25" customHeight="1" x14ac:dyDescent="0.2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spans="1:26" ht="14.25" customHeight="1" x14ac:dyDescent="0.2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spans="1:26" ht="14.25" customHeight="1" x14ac:dyDescent="0.2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spans="1:26" ht="14.25" customHeight="1" x14ac:dyDescent="0.2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spans="1:26" ht="14.25" customHeight="1" x14ac:dyDescent="0.2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spans="1:26" ht="14.25" customHeight="1" x14ac:dyDescent="0.2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spans="1:26" ht="14.25" customHeight="1" x14ac:dyDescent="0.2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spans="1:26" ht="14.25" customHeight="1" x14ac:dyDescent="0.2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spans="1:26" ht="14.25" customHeight="1" x14ac:dyDescent="0.2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spans="1:26" ht="14.25" customHeight="1" x14ac:dyDescent="0.2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spans="1:26" ht="14.25" customHeight="1" x14ac:dyDescent="0.2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spans="1:26" ht="14.25" customHeight="1" x14ac:dyDescent="0.2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spans="1:26" ht="14.25" customHeight="1" x14ac:dyDescent="0.2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spans="1:26" ht="14.25" customHeight="1" x14ac:dyDescent="0.2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spans="1:26" ht="14.25" customHeight="1" x14ac:dyDescent="0.2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spans="1:26" ht="14.25" customHeight="1" x14ac:dyDescent="0.2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spans="1:26" ht="14.25" customHeight="1" x14ac:dyDescent="0.2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spans="1:26" ht="14.25" customHeight="1" x14ac:dyDescent="0.2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spans="1:26" ht="14.25" customHeight="1" x14ac:dyDescent="0.2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spans="1:26" ht="14.25" customHeight="1" x14ac:dyDescent="0.2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spans="1:26" ht="14.25" customHeight="1" x14ac:dyDescent="0.2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spans="1:26" ht="14.25" customHeight="1" x14ac:dyDescent="0.2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spans="1:26" ht="14.25" customHeight="1" x14ac:dyDescent="0.2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spans="1:26" ht="14.25" customHeight="1" x14ac:dyDescent="0.2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spans="1:26" ht="14.25" customHeight="1" x14ac:dyDescent="0.2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spans="1:26" ht="14.25" customHeight="1" x14ac:dyDescent="0.2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  <row r="1001" spans="1:26" ht="14.25" customHeight="1" x14ac:dyDescent="0.2">
      <c r="A1001" s="63"/>
      <c r="B1001" s="63"/>
      <c r="C1001" s="63"/>
      <c r="D1001" s="63"/>
      <c r="E1001" s="63"/>
      <c r="F1001" s="63"/>
      <c r="G1001" s="63"/>
      <c r="H1001" s="63"/>
      <c r="I1001" s="63"/>
      <c r="J1001" s="63"/>
      <c r="K1001" s="63"/>
      <c r="L1001" s="63"/>
      <c r="M1001" s="63"/>
      <c r="N1001" s="63"/>
      <c r="O1001" s="63"/>
      <c r="P1001" s="63"/>
      <c r="Q1001" s="63"/>
      <c r="R1001" s="63"/>
      <c r="S1001" s="63"/>
      <c r="T1001" s="63"/>
      <c r="U1001" s="63"/>
      <c r="V1001" s="63"/>
      <c r="W1001" s="63"/>
      <c r="X1001" s="63"/>
      <c r="Y1001" s="63"/>
      <c r="Z1001" s="63"/>
    </row>
    <row r="1002" spans="1:26" ht="14.25" customHeight="1" x14ac:dyDescent="0.2">
      <c r="A1002" s="63"/>
      <c r="B1002" s="63"/>
      <c r="C1002" s="63"/>
      <c r="D1002" s="63"/>
      <c r="E1002" s="63"/>
      <c r="F1002" s="63"/>
      <c r="G1002" s="63"/>
      <c r="H1002" s="63"/>
      <c r="I1002" s="63"/>
      <c r="J1002" s="63"/>
      <c r="K1002" s="63"/>
      <c r="L1002" s="63"/>
      <c r="M1002" s="63"/>
      <c r="N1002" s="63"/>
      <c r="O1002" s="63"/>
      <c r="P1002" s="63"/>
      <c r="Q1002" s="63"/>
      <c r="R1002" s="63"/>
      <c r="S1002" s="63"/>
      <c r="T1002" s="63"/>
      <c r="U1002" s="63"/>
      <c r="V1002" s="63"/>
      <c r="W1002" s="63"/>
      <c r="X1002" s="63"/>
      <c r="Y1002" s="63"/>
      <c r="Z1002" s="63"/>
    </row>
  </sheetData>
  <mergeCells count="5">
    <mergeCell ref="B1:J1"/>
    <mergeCell ref="A25:G25"/>
    <mergeCell ref="A29:G29"/>
    <mergeCell ref="A27:G27"/>
    <mergeCell ref="O27:U27"/>
  </mergeCells>
  <conditionalFormatting sqref="C10:I10">
    <cfRule type="cellIs" dxfId="0" priority="1" operator="lessThan">
      <formula>1.25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דוח עסקה לנכס מניב בארה"ב</vt:lpstr>
      <vt:lpstr>מחשבון מימון</vt:lpstr>
      <vt:lpstr>תחזית תפעולית</vt:lpstr>
      <vt:lpstr>גיליון2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אליאור כרמלי</cp:lastModifiedBy>
  <dcterms:modified xsi:type="dcterms:W3CDTF">2023-11-08T10:30:37Z</dcterms:modified>
</cp:coreProperties>
</file>