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מדריכים שלנו\"/>
    </mc:Choice>
  </mc:AlternateContent>
  <xr:revisionPtr revIDLastSave="0" documentId="13_ncr:1_{00FC6C88-C5BE-431A-908E-E72A9D264575}" xr6:coauthVersionLast="47" xr6:coauthVersionMax="47" xr10:uidLastSave="{00000000-0000-0000-0000-000000000000}"/>
  <bookViews>
    <workbookView xWindow="-120" yWindow="-120" windowWidth="20640" windowHeight="11040" tabRatio="847" activeTab="4" xr2:uid="{00000000-000D-0000-FFFF-FFFF00000000}"/>
  </bookViews>
  <sheets>
    <sheet name="דוח - מוגבל באחוז מימון " sheetId="1" r:id="rId1"/>
    <sheet name="דוח - מובגל בהון עצמי" sheetId="2" r:id="rId2"/>
    <sheet name="לוח סילוקין - שפיצר" sheetId="3" r:id="rId3"/>
    <sheet name=" לוח סילוקין - הלוואה משלימה" sheetId="4" r:id="rId4"/>
    <sheet name="מחשבון שיפוץ מורחב" sheetId="6" r:id="rId5"/>
    <sheet name="נדלן מניב 5 שנים" sheetId="5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6" l="1"/>
  <c r="F73" i="6" s="1"/>
  <c r="F57" i="6"/>
  <c r="G61" i="2"/>
  <c r="G60" i="1"/>
  <c r="D50" i="5" l="1"/>
  <c r="D49" i="5"/>
  <c r="D51" i="5" s="1"/>
  <c r="D40" i="5"/>
  <c r="D32" i="5"/>
  <c r="D14" i="5"/>
  <c r="D19" i="5" s="1"/>
  <c r="D12" i="5"/>
  <c r="D8" i="5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G50" i="2"/>
  <c r="G34" i="2"/>
  <c r="G30" i="2"/>
  <c r="G24" i="2"/>
  <c r="G18" i="2"/>
  <c r="D25" i="2"/>
  <c r="F4" i="2"/>
  <c r="F3" i="2" s="1"/>
  <c r="D13" i="2"/>
  <c r="G53" i="1"/>
  <c r="G49" i="1"/>
  <c r="G43" i="1"/>
  <c r="G42" i="1"/>
  <c r="G33" i="1"/>
  <c r="G29" i="1"/>
  <c r="G23" i="1"/>
  <c r="G17" i="1"/>
  <c r="D24" i="1"/>
  <c r="F4" i="1"/>
  <c r="C2" i="3" s="1"/>
  <c r="D12" i="1"/>
  <c r="D45" i="5" l="1"/>
  <c r="F6" i="1"/>
  <c r="D14" i="2"/>
  <c r="G44" i="1"/>
  <c r="D25" i="1" s="1"/>
  <c r="F3" i="1"/>
  <c r="F7" i="1" s="1"/>
  <c r="D13" i="1"/>
  <c r="B306" i="3"/>
  <c r="B298" i="3"/>
  <c r="B290" i="3"/>
  <c r="B282" i="3"/>
  <c r="B274" i="3"/>
  <c r="B266" i="3"/>
  <c r="B258" i="3"/>
  <c r="B250" i="3"/>
  <c r="B242" i="3"/>
  <c r="B234" i="3"/>
  <c r="B226" i="3"/>
  <c r="B218" i="3"/>
  <c r="B301" i="3"/>
  <c r="B293" i="3"/>
  <c r="B285" i="3"/>
  <c r="B277" i="3"/>
  <c r="B269" i="3"/>
  <c r="B261" i="3"/>
  <c r="B253" i="3"/>
  <c r="B245" i="3"/>
  <c r="B237" i="3"/>
  <c r="B229" i="3"/>
  <c r="B221" i="3"/>
  <c r="B213" i="3"/>
  <c r="B205" i="3"/>
  <c r="B304" i="3"/>
  <c r="B296" i="3"/>
  <c r="B288" i="3"/>
  <c r="B280" i="3"/>
  <c r="B272" i="3"/>
  <c r="B264" i="3"/>
  <c r="B256" i="3"/>
  <c r="B248" i="3"/>
  <c r="B240" i="3"/>
  <c r="B232" i="3"/>
  <c r="B224" i="3"/>
  <c r="B216" i="3"/>
  <c r="B208" i="3"/>
  <c r="B307" i="3"/>
  <c r="B299" i="3"/>
  <c r="B291" i="3"/>
  <c r="B283" i="3"/>
  <c r="B275" i="3"/>
  <c r="B267" i="3"/>
  <c r="B259" i="3"/>
  <c r="B251" i="3"/>
  <c r="B243" i="3"/>
  <c r="B235" i="3"/>
  <c r="B227" i="3"/>
  <c r="B219" i="3"/>
  <c r="B308" i="3"/>
  <c r="B300" i="3"/>
  <c r="B292" i="3"/>
  <c r="B284" i="3"/>
  <c r="B276" i="3"/>
  <c r="B268" i="3"/>
  <c r="B260" i="3"/>
  <c r="B252" i="3"/>
  <c r="B244" i="3"/>
  <c r="B236" i="3"/>
  <c r="B228" i="3"/>
  <c r="B220" i="3"/>
  <c r="B212" i="3"/>
  <c r="B204" i="3"/>
  <c r="B297" i="3"/>
  <c r="B263" i="3"/>
  <c r="B254" i="3"/>
  <c r="B233" i="3"/>
  <c r="B207" i="3"/>
  <c r="B202" i="3"/>
  <c r="B200" i="3"/>
  <c r="B192" i="3"/>
  <c r="B184" i="3"/>
  <c r="B176" i="3"/>
  <c r="B168" i="3"/>
  <c r="B160" i="3"/>
  <c r="B152" i="3"/>
  <c r="B144" i="3"/>
  <c r="B136" i="3"/>
  <c r="B128" i="3"/>
  <c r="B120" i="3"/>
  <c r="B112" i="3"/>
  <c r="B104" i="3"/>
  <c r="B96" i="3"/>
  <c r="B88" i="3"/>
  <c r="B80" i="3"/>
  <c r="B72" i="3"/>
  <c r="B64" i="3"/>
  <c r="B56" i="3"/>
  <c r="B48" i="3"/>
  <c r="B40" i="3"/>
  <c r="B32" i="3"/>
  <c r="B24" i="3"/>
  <c r="B305" i="3"/>
  <c r="B271" i="3"/>
  <c r="B262" i="3"/>
  <c r="B241" i="3"/>
  <c r="B195" i="3"/>
  <c r="B187" i="3"/>
  <c r="B179" i="3"/>
  <c r="B171" i="3"/>
  <c r="B163" i="3"/>
  <c r="B155" i="3"/>
  <c r="B147" i="3"/>
  <c r="B139" i="3"/>
  <c r="B131" i="3"/>
  <c r="B123" i="3"/>
  <c r="B115" i="3"/>
  <c r="B107" i="3"/>
  <c r="B99" i="3"/>
  <c r="B91" i="3"/>
  <c r="B83" i="3"/>
  <c r="B279" i="3"/>
  <c r="B270" i="3"/>
  <c r="B249" i="3"/>
  <c r="B215" i="3"/>
  <c r="B209" i="3"/>
  <c r="B198" i="3"/>
  <c r="B190" i="3"/>
  <c r="B182" i="3"/>
  <c r="B174" i="3"/>
  <c r="B166" i="3"/>
  <c r="B158" i="3"/>
  <c r="B150" i="3"/>
  <c r="B142" i="3"/>
  <c r="B134" i="3"/>
  <c r="B126" i="3"/>
  <c r="B118" i="3"/>
  <c r="B110" i="3"/>
  <c r="B102" i="3"/>
  <c r="B94" i="3"/>
  <c r="B86" i="3"/>
  <c r="B78" i="3"/>
  <c r="B70" i="3"/>
  <c r="B62" i="3"/>
  <c r="B54" i="3"/>
  <c r="B46" i="3"/>
  <c r="B38" i="3"/>
  <c r="B30" i="3"/>
  <c r="B287" i="3"/>
  <c r="B278" i="3"/>
  <c r="B257" i="3"/>
  <c r="B223" i="3"/>
  <c r="B214" i="3"/>
  <c r="B211" i="3"/>
  <c r="B206" i="3"/>
  <c r="B201" i="3"/>
  <c r="B193" i="3"/>
  <c r="B185" i="3"/>
  <c r="B177" i="3"/>
  <c r="B169" i="3"/>
  <c r="B161" i="3"/>
  <c r="B153" i="3"/>
  <c r="B145" i="3"/>
  <c r="B137" i="3"/>
  <c r="B129" i="3"/>
  <c r="B121" i="3"/>
  <c r="B113" i="3"/>
  <c r="B105" i="3"/>
  <c r="B97" i="3"/>
  <c r="B89" i="3"/>
  <c r="B81" i="3"/>
  <c r="B73" i="3"/>
  <c r="B65" i="3"/>
  <c r="B303" i="3"/>
  <c r="B294" i="3"/>
  <c r="B273" i="3"/>
  <c r="B239" i="3"/>
  <c r="B230" i="3"/>
  <c r="B199" i="3"/>
  <c r="B191" i="3"/>
  <c r="B183" i="3"/>
  <c r="B175" i="3"/>
  <c r="B167" i="3"/>
  <c r="B159" i="3"/>
  <c r="B151" i="3"/>
  <c r="B143" i="3"/>
  <c r="B135" i="3"/>
  <c r="B127" i="3"/>
  <c r="B119" i="3"/>
  <c r="B111" i="3"/>
  <c r="B103" i="3"/>
  <c r="B95" i="3"/>
  <c r="B87" i="3"/>
  <c r="B79" i="3"/>
  <c r="B71" i="3"/>
  <c r="B63" i="3"/>
  <c r="B55" i="3"/>
  <c r="B302" i="3"/>
  <c r="B281" i="3"/>
  <c r="B247" i="3"/>
  <c r="B238" i="3"/>
  <c r="B217" i="3"/>
  <c r="B194" i="3"/>
  <c r="B186" i="3"/>
  <c r="B178" i="3"/>
  <c r="B170" i="3"/>
  <c r="B162" i="3"/>
  <c r="B154" i="3"/>
  <c r="B146" i="3"/>
  <c r="B138" i="3"/>
  <c r="B130" i="3"/>
  <c r="B122" i="3"/>
  <c r="B114" i="3"/>
  <c r="B106" i="3"/>
  <c r="B98" i="3"/>
  <c r="B90" i="3"/>
  <c r="B82" i="3"/>
  <c r="B74" i="3"/>
  <c r="B66" i="3"/>
  <c r="B58" i="3"/>
  <c r="B225" i="3"/>
  <c r="B210" i="3"/>
  <c r="B181" i="3"/>
  <c r="B149" i="3"/>
  <c r="B117" i="3"/>
  <c r="B85" i="3"/>
  <c r="B67" i="3"/>
  <c r="B52" i="3"/>
  <c r="B47" i="3"/>
  <c r="B45" i="3"/>
  <c r="B28" i="3"/>
  <c r="B14" i="3"/>
  <c r="B165" i="3"/>
  <c r="B31" i="3"/>
  <c r="B76" i="3"/>
  <c r="B21" i="3"/>
  <c r="B222" i="3"/>
  <c r="B180" i="3"/>
  <c r="B148" i="3"/>
  <c r="B116" i="3"/>
  <c r="B84" i="3"/>
  <c r="B75" i="3"/>
  <c r="B49" i="3"/>
  <c r="B36" i="3"/>
  <c r="B34" i="3"/>
  <c r="B26" i="3"/>
  <c r="B17" i="3"/>
  <c r="B9" i="3"/>
  <c r="B289" i="3"/>
  <c r="B255" i="3"/>
  <c r="B173" i="3"/>
  <c r="B141" i="3"/>
  <c r="B109" i="3"/>
  <c r="B22" i="3"/>
  <c r="B12" i="3"/>
  <c r="E8" i="3"/>
  <c r="B133" i="3"/>
  <c r="B29" i="3"/>
  <c r="B18" i="3"/>
  <c r="B19" i="3"/>
  <c r="B286" i="3"/>
  <c r="B172" i="3"/>
  <c r="B140" i="3"/>
  <c r="B108" i="3"/>
  <c r="B61" i="3"/>
  <c r="B57" i="3"/>
  <c r="B51" i="3"/>
  <c r="B44" i="3"/>
  <c r="B42" i="3"/>
  <c r="B20" i="3"/>
  <c r="B15" i="3"/>
  <c r="B197" i="3"/>
  <c r="B101" i="3"/>
  <c r="B69" i="3"/>
  <c r="B33" i="3"/>
  <c r="B27" i="3"/>
  <c r="B10" i="3"/>
  <c r="B11" i="3"/>
  <c r="B265" i="3"/>
  <c r="B231" i="3"/>
  <c r="B203" i="3"/>
  <c r="B196" i="3"/>
  <c r="B164" i="3"/>
  <c r="B132" i="3"/>
  <c r="B100" i="3"/>
  <c r="B77" i="3"/>
  <c r="B60" i="3"/>
  <c r="B53" i="3"/>
  <c r="B35" i="3"/>
  <c r="B25" i="3"/>
  <c r="B13" i="3"/>
  <c r="B295" i="3"/>
  <c r="B188" i="3"/>
  <c r="B124" i="3"/>
  <c r="B92" i="3"/>
  <c r="B59" i="3"/>
  <c r="B246" i="3"/>
  <c r="B189" i="3"/>
  <c r="B157" i="3"/>
  <c r="B125" i="3"/>
  <c r="B93" i="3"/>
  <c r="B68" i="3"/>
  <c r="B50" i="3"/>
  <c r="B41" i="3"/>
  <c r="B39" i="3"/>
  <c r="B37" i="3"/>
  <c r="B23" i="3"/>
  <c r="B16" i="3"/>
  <c r="B156" i="3"/>
  <c r="B43" i="3"/>
  <c r="H53" i="5"/>
  <c r="F53" i="5"/>
  <c r="F54" i="5" s="1"/>
  <c r="D53" i="5"/>
  <c r="D54" i="5" s="1"/>
  <c r="H54" i="5"/>
  <c r="C9" i="3" l="1"/>
  <c r="D9" i="3" l="1"/>
  <c r="E9" i="3" l="1"/>
  <c r="C10" i="3" l="1"/>
  <c r="D10" i="3" l="1"/>
  <c r="E10" i="3" l="1"/>
  <c r="C11" i="3" l="1"/>
  <c r="D11" i="3" l="1"/>
  <c r="E11" i="3" l="1"/>
  <c r="C12" i="3" l="1"/>
  <c r="D12" i="3" l="1"/>
  <c r="E12" i="3" l="1"/>
  <c r="C13" i="3" l="1"/>
  <c r="D13" i="3" l="1"/>
  <c r="E13" i="3" l="1"/>
  <c r="C14" i="3" l="1"/>
  <c r="D14" i="3" s="1"/>
  <c r="E14" i="3" s="1"/>
  <c r="C15" i="3" l="1"/>
  <c r="D15" i="3" s="1"/>
  <c r="E15" i="3" s="1"/>
  <c r="C16" i="3" l="1"/>
  <c r="D16" i="3" s="1"/>
  <c r="E16" i="3" s="1"/>
  <c r="C17" i="3" l="1"/>
  <c r="D17" i="3" s="1"/>
  <c r="E17" i="3" s="1"/>
  <c r="C18" i="3" l="1"/>
  <c r="D18" i="3" s="1"/>
  <c r="E18" i="3" s="1"/>
  <c r="C19" i="3" l="1"/>
  <c r="D19" i="3" s="1"/>
  <c r="E19" i="3" s="1"/>
  <c r="C20" i="3" l="1"/>
  <c r="D20" i="3" l="1"/>
  <c r="G52" i="1"/>
  <c r="G54" i="1" s="1"/>
  <c r="D15" i="1" s="1"/>
  <c r="G53" i="2"/>
  <c r="D17" i="2" l="1"/>
  <c r="D16" i="1"/>
  <c r="D17" i="1" s="1"/>
  <c r="D18" i="1" s="1"/>
  <c r="E20" i="3"/>
  <c r="C21" i="3" l="1"/>
  <c r="D21" i="3" s="1"/>
  <c r="E21" i="3" s="1"/>
  <c r="D20" i="1"/>
  <c r="D19" i="1"/>
  <c r="C22" i="3" l="1"/>
  <c r="D22" i="3" s="1"/>
  <c r="E22" i="3" s="1"/>
  <c r="D26" i="1"/>
  <c r="D27" i="1" s="1"/>
  <c r="D28" i="1" s="1"/>
  <c r="D29" i="1" s="1"/>
  <c r="D21" i="1"/>
  <c r="C23" i="3" l="1"/>
  <c r="D23" i="3" s="1"/>
  <c r="E23" i="3" s="1"/>
  <c r="C24" i="3" l="1"/>
  <c r="D24" i="3" s="1"/>
  <c r="E24" i="3" s="1"/>
  <c r="C25" i="3" l="1"/>
  <c r="D25" i="3" s="1"/>
  <c r="E25" i="3" s="1"/>
  <c r="C26" i="3" l="1"/>
  <c r="D26" i="3" s="1"/>
  <c r="E26" i="3" s="1"/>
  <c r="C27" i="3" l="1"/>
  <c r="D27" i="3" s="1"/>
  <c r="E27" i="3" s="1"/>
  <c r="C28" i="3" l="1"/>
  <c r="D28" i="3" s="1"/>
  <c r="E28" i="3" s="1"/>
  <c r="C29" i="3" l="1"/>
  <c r="D29" i="3" s="1"/>
  <c r="E29" i="3" s="1"/>
  <c r="C30" i="3" l="1"/>
  <c r="D30" i="3" s="1"/>
  <c r="E30" i="3" s="1"/>
  <c r="C31" i="3" l="1"/>
  <c r="D31" i="3" s="1"/>
  <c r="E31" i="3" s="1"/>
  <c r="C32" i="3" l="1"/>
  <c r="D32" i="3" s="1"/>
  <c r="E32" i="3" s="1"/>
  <c r="C33" i="3" l="1"/>
  <c r="D33" i="3" s="1"/>
  <c r="E33" i="3" s="1"/>
  <c r="C34" i="3" l="1"/>
  <c r="D34" i="3" s="1"/>
  <c r="E34" i="3" s="1"/>
  <c r="C35" i="3" l="1"/>
  <c r="D35" i="3" s="1"/>
  <c r="E35" i="3" s="1"/>
  <c r="C36" i="3" l="1"/>
  <c r="D36" i="3" s="1"/>
  <c r="E36" i="3" s="1"/>
  <c r="C37" i="3" l="1"/>
  <c r="D37" i="3" s="1"/>
  <c r="E37" i="3" s="1"/>
  <c r="C38" i="3" l="1"/>
  <c r="D38" i="3" s="1"/>
  <c r="E38" i="3" s="1"/>
  <c r="C39" i="3" l="1"/>
  <c r="D39" i="3" s="1"/>
  <c r="E39" i="3" s="1"/>
  <c r="C40" i="3" l="1"/>
  <c r="D40" i="3" s="1"/>
  <c r="E40" i="3" s="1"/>
  <c r="C41" i="3" l="1"/>
  <c r="D41" i="3" s="1"/>
  <c r="E41" i="3" s="1"/>
  <c r="C42" i="3" l="1"/>
  <c r="D42" i="3" s="1"/>
  <c r="E42" i="3" s="1"/>
  <c r="C43" i="3" l="1"/>
  <c r="D43" i="3" s="1"/>
  <c r="E43" i="3" s="1"/>
  <c r="C44" i="3" l="1"/>
  <c r="D44" i="3" s="1"/>
  <c r="E44" i="3" s="1"/>
  <c r="C45" i="3" l="1"/>
  <c r="D45" i="3" s="1"/>
  <c r="E45" i="3" s="1"/>
  <c r="C46" i="3" l="1"/>
  <c r="D46" i="3" s="1"/>
  <c r="E46" i="3" s="1"/>
  <c r="C47" i="3" l="1"/>
  <c r="D47" i="3" s="1"/>
  <c r="E47" i="3" s="1"/>
  <c r="C48" i="3" l="1"/>
  <c r="D48" i="3" s="1"/>
  <c r="E48" i="3" s="1"/>
  <c r="C49" i="3" l="1"/>
  <c r="D49" i="3" s="1"/>
  <c r="E49" i="3" s="1"/>
  <c r="C50" i="3" l="1"/>
  <c r="D50" i="3" s="1"/>
  <c r="E50" i="3" s="1"/>
  <c r="C51" i="3" l="1"/>
  <c r="D51" i="3" s="1"/>
  <c r="E51" i="3" s="1"/>
  <c r="C52" i="3" l="1"/>
  <c r="D52" i="3" s="1"/>
  <c r="E52" i="3" s="1"/>
  <c r="C53" i="3" l="1"/>
  <c r="D53" i="3" s="1"/>
  <c r="E53" i="3" s="1"/>
  <c r="C54" i="3" l="1"/>
  <c r="D54" i="3" s="1"/>
  <c r="E54" i="3" s="1"/>
  <c r="C55" i="3" l="1"/>
  <c r="D55" i="3" s="1"/>
  <c r="E55" i="3" s="1"/>
  <c r="C56" i="3" l="1"/>
  <c r="D56" i="3" s="1"/>
  <c r="E56" i="3" s="1"/>
  <c r="C57" i="3" l="1"/>
  <c r="D57" i="3" s="1"/>
  <c r="E57" i="3" s="1"/>
  <c r="C58" i="3" l="1"/>
  <c r="D58" i="3" s="1"/>
  <c r="E58" i="3" s="1"/>
  <c r="C59" i="3" l="1"/>
  <c r="D59" i="3" s="1"/>
  <c r="E59" i="3" s="1"/>
  <c r="C60" i="3" l="1"/>
  <c r="D60" i="3" s="1"/>
  <c r="E60" i="3" s="1"/>
  <c r="C61" i="3" l="1"/>
  <c r="D61" i="3" s="1"/>
  <c r="E61" i="3" s="1"/>
  <c r="C62" i="3" l="1"/>
  <c r="D62" i="3" s="1"/>
  <c r="E62" i="3" s="1"/>
  <c r="C63" i="3" l="1"/>
  <c r="D63" i="3" s="1"/>
  <c r="E63" i="3" s="1"/>
  <c r="C64" i="3" l="1"/>
  <c r="D64" i="3" s="1"/>
  <c r="E64" i="3" s="1"/>
  <c r="C65" i="3" l="1"/>
  <c r="D65" i="3" s="1"/>
  <c r="E65" i="3" s="1"/>
  <c r="C66" i="3" l="1"/>
  <c r="D66" i="3" s="1"/>
  <c r="E66" i="3" s="1"/>
  <c r="C67" i="3" l="1"/>
  <c r="D67" i="3" s="1"/>
  <c r="E67" i="3" s="1"/>
  <c r="C68" i="3" l="1"/>
  <c r="D68" i="3" s="1"/>
  <c r="E68" i="3" s="1"/>
  <c r="C69" i="3" l="1"/>
  <c r="D69" i="3" s="1"/>
  <c r="E69" i="3" s="1"/>
  <c r="C70" i="3" l="1"/>
  <c r="D70" i="3" s="1"/>
  <c r="E70" i="3" s="1"/>
  <c r="C71" i="3" l="1"/>
  <c r="D71" i="3" s="1"/>
  <c r="E71" i="3" s="1"/>
  <c r="C72" i="3" l="1"/>
  <c r="D72" i="3" s="1"/>
  <c r="E72" i="3" s="1"/>
  <c r="C73" i="3" l="1"/>
  <c r="D73" i="3" s="1"/>
  <c r="E73" i="3" s="1"/>
  <c r="C74" i="3" l="1"/>
  <c r="D74" i="3" s="1"/>
  <c r="E74" i="3" s="1"/>
  <c r="C75" i="3" l="1"/>
  <c r="D75" i="3" s="1"/>
  <c r="E75" i="3" s="1"/>
  <c r="C76" i="3" l="1"/>
  <c r="D76" i="3" s="1"/>
  <c r="E76" i="3" s="1"/>
  <c r="C77" i="3" l="1"/>
  <c r="D77" i="3" s="1"/>
  <c r="E77" i="3" s="1"/>
  <c r="C78" i="3" l="1"/>
  <c r="D78" i="3" s="1"/>
  <c r="E78" i="3" s="1"/>
  <c r="C79" i="3" l="1"/>
  <c r="D79" i="3" s="1"/>
  <c r="E79" i="3" s="1"/>
  <c r="C80" i="3" l="1"/>
  <c r="D80" i="3" s="1"/>
  <c r="E80" i="3" s="1"/>
  <c r="C81" i="3" l="1"/>
  <c r="D81" i="3" s="1"/>
  <c r="E81" i="3" s="1"/>
  <c r="C82" i="3" l="1"/>
  <c r="D82" i="3" s="1"/>
  <c r="E82" i="3" s="1"/>
  <c r="C83" i="3" l="1"/>
  <c r="D83" i="3" s="1"/>
  <c r="E83" i="3" s="1"/>
  <c r="C84" i="3" l="1"/>
  <c r="D84" i="3" s="1"/>
  <c r="E84" i="3" s="1"/>
  <c r="C85" i="3" l="1"/>
  <c r="D85" i="3" s="1"/>
  <c r="E85" i="3" s="1"/>
  <c r="C86" i="3" l="1"/>
  <c r="D86" i="3" s="1"/>
  <c r="E86" i="3" s="1"/>
  <c r="C87" i="3" l="1"/>
  <c r="D87" i="3" s="1"/>
  <c r="E87" i="3" s="1"/>
  <c r="C88" i="3" l="1"/>
  <c r="D88" i="3" s="1"/>
  <c r="E88" i="3" s="1"/>
  <c r="C89" i="3" l="1"/>
  <c r="D89" i="3" s="1"/>
  <c r="E89" i="3" s="1"/>
  <c r="C90" i="3" l="1"/>
  <c r="D90" i="3" s="1"/>
  <c r="E90" i="3" s="1"/>
  <c r="C91" i="3" l="1"/>
  <c r="D91" i="3" s="1"/>
  <c r="E91" i="3" s="1"/>
  <c r="C92" i="3" l="1"/>
  <c r="D92" i="3" s="1"/>
  <c r="E92" i="3" s="1"/>
  <c r="C93" i="3" l="1"/>
  <c r="D93" i="3" s="1"/>
  <c r="E93" i="3" s="1"/>
  <c r="C94" i="3" l="1"/>
  <c r="D94" i="3" s="1"/>
  <c r="E94" i="3" s="1"/>
  <c r="C95" i="3" l="1"/>
  <c r="D95" i="3" s="1"/>
  <c r="E95" i="3" s="1"/>
  <c r="C96" i="3" l="1"/>
  <c r="D96" i="3" s="1"/>
  <c r="E96" i="3" s="1"/>
  <c r="C97" i="3" l="1"/>
  <c r="D97" i="3" s="1"/>
  <c r="E97" i="3" s="1"/>
  <c r="C98" i="3" l="1"/>
  <c r="D98" i="3" s="1"/>
  <c r="E98" i="3" s="1"/>
  <c r="C99" i="3" l="1"/>
  <c r="D99" i="3" s="1"/>
  <c r="E99" i="3" s="1"/>
  <c r="C100" i="3" l="1"/>
  <c r="D100" i="3" s="1"/>
  <c r="E100" i="3" s="1"/>
  <c r="C101" i="3" l="1"/>
  <c r="D101" i="3" s="1"/>
  <c r="E101" i="3" s="1"/>
  <c r="C102" i="3" l="1"/>
  <c r="D102" i="3" s="1"/>
  <c r="E102" i="3" s="1"/>
  <c r="C103" i="3" l="1"/>
  <c r="D103" i="3" s="1"/>
  <c r="E103" i="3" s="1"/>
  <c r="C104" i="3" l="1"/>
  <c r="D104" i="3" s="1"/>
  <c r="E104" i="3" s="1"/>
  <c r="C105" i="3" l="1"/>
  <c r="D105" i="3" s="1"/>
  <c r="E105" i="3" s="1"/>
  <c r="C106" i="3" l="1"/>
  <c r="D106" i="3" s="1"/>
  <c r="E106" i="3" s="1"/>
  <c r="C107" i="3" l="1"/>
  <c r="D107" i="3" s="1"/>
  <c r="E107" i="3" s="1"/>
  <c r="C108" i="3" l="1"/>
  <c r="D108" i="3" s="1"/>
  <c r="E108" i="3" s="1"/>
  <c r="C109" i="3" l="1"/>
  <c r="D109" i="3" s="1"/>
  <c r="E109" i="3" s="1"/>
  <c r="C110" i="3" l="1"/>
  <c r="D110" i="3" s="1"/>
  <c r="E110" i="3" s="1"/>
  <c r="C111" i="3" l="1"/>
  <c r="D111" i="3" s="1"/>
  <c r="E111" i="3" s="1"/>
  <c r="C112" i="3" l="1"/>
  <c r="D112" i="3" s="1"/>
  <c r="E112" i="3" s="1"/>
  <c r="C113" i="3" l="1"/>
  <c r="D113" i="3" s="1"/>
  <c r="E113" i="3" s="1"/>
  <c r="C114" i="3" l="1"/>
  <c r="D114" i="3" s="1"/>
  <c r="E114" i="3" s="1"/>
  <c r="C115" i="3" l="1"/>
  <c r="D115" i="3" s="1"/>
  <c r="E115" i="3" s="1"/>
  <c r="C116" i="3" l="1"/>
  <c r="D116" i="3" s="1"/>
  <c r="E116" i="3" s="1"/>
  <c r="C117" i="3" l="1"/>
  <c r="D117" i="3" s="1"/>
  <c r="E117" i="3" s="1"/>
  <c r="C118" i="3" l="1"/>
  <c r="D118" i="3" s="1"/>
  <c r="E118" i="3" s="1"/>
  <c r="C119" i="3" l="1"/>
  <c r="D119" i="3" s="1"/>
  <c r="E119" i="3" s="1"/>
  <c r="C120" i="3" l="1"/>
  <c r="D120" i="3" s="1"/>
  <c r="E120" i="3" s="1"/>
  <c r="C121" i="3" l="1"/>
  <c r="D121" i="3" s="1"/>
  <c r="E121" i="3" s="1"/>
  <c r="C122" i="3" l="1"/>
  <c r="D122" i="3" s="1"/>
  <c r="E122" i="3" s="1"/>
  <c r="C123" i="3" l="1"/>
  <c r="D123" i="3" s="1"/>
  <c r="E123" i="3" s="1"/>
  <c r="C124" i="3" l="1"/>
  <c r="D124" i="3" s="1"/>
  <c r="E124" i="3" s="1"/>
  <c r="C125" i="3" l="1"/>
  <c r="D125" i="3" s="1"/>
  <c r="E125" i="3" s="1"/>
  <c r="C126" i="3" l="1"/>
  <c r="D126" i="3" s="1"/>
  <c r="E126" i="3" s="1"/>
  <c r="C127" i="3" l="1"/>
  <c r="D127" i="3" s="1"/>
  <c r="E127" i="3" s="1"/>
  <c r="C128" i="3" l="1"/>
  <c r="D128" i="3" s="1"/>
  <c r="E128" i="3" s="1"/>
  <c r="C129" i="3" l="1"/>
  <c r="D129" i="3" s="1"/>
  <c r="E129" i="3" s="1"/>
  <c r="C130" i="3" l="1"/>
  <c r="D130" i="3" s="1"/>
  <c r="E130" i="3" s="1"/>
  <c r="C131" i="3" l="1"/>
  <c r="D131" i="3" s="1"/>
  <c r="E131" i="3" s="1"/>
  <c r="C132" i="3" l="1"/>
  <c r="D132" i="3" s="1"/>
  <c r="E132" i="3" s="1"/>
  <c r="C133" i="3" l="1"/>
  <c r="D133" i="3" s="1"/>
  <c r="E133" i="3" s="1"/>
  <c r="C134" i="3" l="1"/>
  <c r="D134" i="3" s="1"/>
  <c r="E134" i="3" s="1"/>
  <c r="C135" i="3" l="1"/>
  <c r="D135" i="3" s="1"/>
  <c r="E135" i="3" s="1"/>
  <c r="C136" i="3" l="1"/>
  <c r="D136" i="3" s="1"/>
  <c r="E136" i="3" s="1"/>
  <c r="C137" i="3" l="1"/>
  <c r="D137" i="3" s="1"/>
  <c r="E137" i="3" s="1"/>
  <c r="C138" i="3" l="1"/>
  <c r="D138" i="3" s="1"/>
  <c r="E138" i="3" s="1"/>
  <c r="C139" i="3" l="1"/>
  <c r="D139" i="3" s="1"/>
  <c r="E139" i="3" s="1"/>
  <c r="C140" i="3" l="1"/>
  <c r="D140" i="3" s="1"/>
  <c r="E140" i="3" s="1"/>
  <c r="C141" i="3" l="1"/>
  <c r="D141" i="3" s="1"/>
  <c r="E141" i="3" s="1"/>
  <c r="C142" i="3" l="1"/>
  <c r="D142" i="3" s="1"/>
  <c r="E142" i="3" s="1"/>
  <c r="C143" i="3" l="1"/>
  <c r="D143" i="3" s="1"/>
  <c r="E143" i="3" s="1"/>
  <c r="C144" i="3" l="1"/>
  <c r="D144" i="3" s="1"/>
  <c r="E144" i="3" s="1"/>
  <c r="C145" i="3" l="1"/>
  <c r="D145" i="3" s="1"/>
  <c r="E145" i="3" s="1"/>
  <c r="C146" i="3" l="1"/>
  <c r="D146" i="3" s="1"/>
  <c r="E146" i="3" s="1"/>
  <c r="C147" i="3" l="1"/>
  <c r="D147" i="3" s="1"/>
  <c r="E147" i="3" s="1"/>
  <c r="C148" i="3" l="1"/>
  <c r="D148" i="3" s="1"/>
  <c r="E148" i="3" s="1"/>
  <c r="C149" i="3" l="1"/>
  <c r="D149" i="3" s="1"/>
  <c r="E149" i="3" s="1"/>
  <c r="C150" i="3" l="1"/>
  <c r="D150" i="3" s="1"/>
  <c r="E150" i="3" s="1"/>
  <c r="C151" i="3" l="1"/>
  <c r="D151" i="3" s="1"/>
  <c r="E151" i="3" s="1"/>
  <c r="C152" i="3" l="1"/>
  <c r="D152" i="3" s="1"/>
  <c r="E152" i="3" s="1"/>
  <c r="C153" i="3" l="1"/>
  <c r="D153" i="3" s="1"/>
  <c r="E153" i="3" s="1"/>
  <c r="C154" i="3" l="1"/>
  <c r="D154" i="3" s="1"/>
  <c r="E154" i="3" s="1"/>
  <c r="C155" i="3" l="1"/>
  <c r="D155" i="3" s="1"/>
  <c r="E155" i="3" s="1"/>
  <c r="C156" i="3" l="1"/>
  <c r="D156" i="3" s="1"/>
  <c r="E156" i="3" s="1"/>
  <c r="C157" i="3" l="1"/>
  <c r="D157" i="3" s="1"/>
  <c r="E157" i="3" s="1"/>
  <c r="C158" i="3" l="1"/>
  <c r="D158" i="3" s="1"/>
  <c r="E158" i="3" s="1"/>
  <c r="C159" i="3" l="1"/>
  <c r="D159" i="3" s="1"/>
  <c r="E159" i="3" s="1"/>
  <c r="C160" i="3" l="1"/>
  <c r="D160" i="3" s="1"/>
  <c r="E160" i="3" s="1"/>
  <c r="C161" i="3" l="1"/>
  <c r="D161" i="3" s="1"/>
  <c r="E161" i="3" s="1"/>
  <c r="C162" i="3" l="1"/>
  <c r="D162" i="3" s="1"/>
  <c r="E162" i="3" s="1"/>
  <c r="C163" i="3" l="1"/>
  <c r="D163" i="3" s="1"/>
  <c r="E163" i="3" s="1"/>
  <c r="C164" i="3" l="1"/>
  <c r="D164" i="3" s="1"/>
  <c r="E164" i="3" s="1"/>
  <c r="C165" i="3" l="1"/>
  <c r="D165" i="3" s="1"/>
  <c r="E165" i="3" s="1"/>
  <c r="C166" i="3" l="1"/>
  <c r="D166" i="3" s="1"/>
  <c r="E166" i="3" s="1"/>
  <c r="C167" i="3" l="1"/>
  <c r="D167" i="3" s="1"/>
  <c r="E167" i="3" s="1"/>
  <c r="C168" i="3" l="1"/>
  <c r="D168" i="3" s="1"/>
  <c r="E168" i="3" s="1"/>
  <c r="C169" i="3" l="1"/>
  <c r="D169" i="3" s="1"/>
  <c r="E169" i="3" s="1"/>
  <c r="C170" i="3" l="1"/>
  <c r="D170" i="3" s="1"/>
  <c r="E170" i="3" s="1"/>
  <c r="C171" i="3" l="1"/>
  <c r="D171" i="3" s="1"/>
  <c r="E171" i="3" s="1"/>
  <c r="C172" i="3" l="1"/>
  <c r="D172" i="3" s="1"/>
  <c r="E172" i="3" s="1"/>
  <c r="C173" i="3" l="1"/>
  <c r="D173" i="3" s="1"/>
  <c r="E173" i="3" s="1"/>
  <c r="C174" i="3" l="1"/>
  <c r="D174" i="3" s="1"/>
  <c r="E174" i="3" s="1"/>
  <c r="C175" i="3" l="1"/>
  <c r="D175" i="3" s="1"/>
  <c r="E175" i="3" s="1"/>
  <c r="C176" i="3" l="1"/>
  <c r="D176" i="3" s="1"/>
  <c r="E176" i="3" s="1"/>
  <c r="C177" i="3" l="1"/>
  <c r="D177" i="3" s="1"/>
  <c r="E177" i="3" s="1"/>
  <c r="C178" i="3" l="1"/>
  <c r="D178" i="3" s="1"/>
  <c r="E178" i="3" s="1"/>
  <c r="C179" i="3" l="1"/>
  <c r="D179" i="3" s="1"/>
  <c r="E179" i="3" s="1"/>
  <c r="C180" i="3" l="1"/>
  <c r="D180" i="3" s="1"/>
  <c r="E180" i="3" s="1"/>
  <c r="C181" i="3" l="1"/>
  <c r="D181" i="3" s="1"/>
  <c r="E181" i="3" s="1"/>
  <c r="C182" i="3" l="1"/>
  <c r="D182" i="3" s="1"/>
  <c r="E182" i="3" s="1"/>
  <c r="C183" i="3" l="1"/>
  <c r="D183" i="3" s="1"/>
  <c r="E183" i="3" s="1"/>
  <c r="C184" i="3" l="1"/>
  <c r="D184" i="3" s="1"/>
  <c r="E184" i="3" s="1"/>
  <c r="C185" i="3" l="1"/>
  <c r="D185" i="3" s="1"/>
  <c r="E185" i="3" s="1"/>
  <c r="C186" i="3" l="1"/>
  <c r="D186" i="3" s="1"/>
  <c r="E186" i="3" s="1"/>
  <c r="C187" i="3" l="1"/>
  <c r="D187" i="3" s="1"/>
  <c r="E187" i="3" s="1"/>
  <c r="C188" i="3" l="1"/>
  <c r="D188" i="3" s="1"/>
  <c r="E188" i="3" s="1"/>
  <c r="C189" i="3" l="1"/>
  <c r="D189" i="3" s="1"/>
  <c r="E189" i="3" s="1"/>
  <c r="C190" i="3" l="1"/>
  <c r="D190" i="3" s="1"/>
  <c r="E190" i="3" s="1"/>
  <c r="C191" i="3" l="1"/>
  <c r="D191" i="3" s="1"/>
  <c r="E191" i="3" s="1"/>
  <c r="C192" i="3" l="1"/>
  <c r="D192" i="3" s="1"/>
  <c r="E192" i="3" s="1"/>
  <c r="C193" i="3" l="1"/>
  <c r="D193" i="3" s="1"/>
  <c r="E193" i="3" s="1"/>
  <c r="C194" i="3" l="1"/>
  <c r="D194" i="3" s="1"/>
  <c r="E194" i="3" s="1"/>
  <c r="C195" i="3" l="1"/>
  <c r="D195" i="3" s="1"/>
  <c r="E195" i="3" s="1"/>
  <c r="C196" i="3" l="1"/>
  <c r="D196" i="3" s="1"/>
  <c r="E196" i="3" s="1"/>
  <c r="C197" i="3" l="1"/>
  <c r="D197" i="3" s="1"/>
  <c r="E197" i="3" s="1"/>
  <c r="C198" i="3" l="1"/>
  <c r="D198" i="3" s="1"/>
  <c r="E198" i="3" s="1"/>
  <c r="C199" i="3" l="1"/>
  <c r="D199" i="3" s="1"/>
  <c r="E199" i="3" s="1"/>
  <c r="C200" i="3" l="1"/>
  <c r="D200" i="3" s="1"/>
  <c r="E200" i="3" s="1"/>
  <c r="C201" i="3" l="1"/>
  <c r="D201" i="3" s="1"/>
  <c r="E201" i="3" s="1"/>
  <c r="C202" i="3" l="1"/>
  <c r="D202" i="3" s="1"/>
  <c r="E202" i="3" s="1"/>
  <c r="C203" i="3" l="1"/>
  <c r="D203" i="3" s="1"/>
  <c r="E203" i="3" s="1"/>
  <c r="C204" i="3" l="1"/>
  <c r="D204" i="3" s="1"/>
  <c r="E204" i="3" s="1"/>
  <c r="C205" i="3" l="1"/>
  <c r="D205" i="3" s="1"/>
  <c r="E205" i="3" s="1"/>
  <c r="C206" i="3" l="1"/>
  <c r="D206" i="3" s="1"/>
  <c r="E206" i="3" s="1"/>
  <c r="C207" i="3" l="1"/>
  <c r="D207" i="3" s="1"/>
  <c r="E207" i="3" s="1"/>
  <c r="C208" i="3" l="1"/>
  <c r="D208" i="3" s="1"/>
  <c r="E208" i="3" s="1"/>
  <c r="C209" i="3" l="1"/>
  <c r="D209" i="3" s="1"/>
  <c r="E209" i="3" s="1"/>
  <c r="C210" i="3" l="1"/>
  <c r="D210" i="3" s="1"/>
  <c r="E210" i="3" s="1"/>
  <c r="C211" i="3" l="1"/>
  <c r="D211" i="3" s="1"/>
  <c r="E211" i="3" s="1"/>
  <c r="C212" i="3" l="1"/>
  <c r="D212" i="3" s="1"/>
  <c r="E212" i="3" s="1"/>
  <c r="C213" i="3" l="1"/>
  <c r="D213" i="3" s="1"/>
  <c r="E213" i="3" s="1"/>
  <c r="C214" i="3" l="1"/>
  <c r="D214" i="3" s="1"/>
  <c r="E214" i="3" s="1"/>
  <c r="C215" i="3" l="1"/>
  <c r="D215" i="3" s="1"/>
  <c r="E215" i="3" s="1"/>
  <c r="C216" i="3" l="1"/>
  <c r="D216" i="3" s="1"/>
  <c r="E216" i="3" s="1"/>
  <c r="C217" i="3" l="1"/>
  <c r="D217" i="3" s="1"/>
  <c r="E217" i="3" s="1"/>
  <c r="C218" i="3" l="1"/>
  <c r="D218" i="3" s="1"/>
  <c r="E218" i="3" s="1"/>
  <c r="C219" i="3" l="1"/>
  <c r="D219" i="3" s="1"/>
  <c r="E219" i="3" s="1"/>
  <c r="C220" i="3" l="1"/>
  <c r="D220" i="3" s="1"/>
  <c r="E220" i="3" s="1"/>
  <c r="C221" i="3" l="1"/>
  <c r="D221" i="3" s="1"/>
  <c r="E221" i="3" s="1"/>
  <c r="C222" i="3" l="1"/>
  <c r="D222" i="3" s="1"/>
  <c r="E222" i="3" s="1"/>
  <c r="C223" i="3" l="1"/>
  <c r="D223" i="3" s="1"/>
  <c r="E223" i="3" s="1"/>
  <c r="C224" i="3" l="1"/>
  <c r="D224" i="3" s="1"/>
  <c r="E224" i="3" s="1"/>
  <c r="C225" i="3" l="1"/>
  <c r="D225" i="3" s="1"/>
  <c r="E225" i="3" s="1"/>
  <c r="C226" i="3" l="1"/>
  <c r="D226" i="3" s="1"/>
  <c r="E226" i="3" s="1"/>
  <c r="C227" i="3" l="1"/>
  <c r="D227" i="3" s="1"/>
  <c r="E227" i="3" s="1"/>
  <c r="C228" i="3" l="1"/>
  <c r="D228" i="3" s="1"/>
  <c r="E228" i="3" s="1"/>
  <c r="C229" i="3" l="1"/>
  <c r="D229" i="3" s="1"/>
  <c r="E229" i="3" s="1"/>
  <c r="C230" i="3" l="1"/>
  <c r="D230" i="3" s="1"/>
  <c r="E230" i="3" s="1"/>
  <c r="C231" i="3" l="1"/>
  <c r="D231" i="3" s="1"/>
  <c r="E231" i="3" s="1"/>
  <c r="C232" i="3" l="1"/>
  <c r="D232" i="3" s="1"/>
  <c r="E232" i="3" s="1"/>
  <c r="C233" i="3" l="1"/>
  <c r="D233" i="3" s="1"/>
  <c r="E233" i="3" s="1"/>
  <c r="C234" i="3" l="1"/>
  <c r="D234" i="3" s="1"/>
  <c r="E234" i="3" s="1"/>
  <c r="C235" i="3" l="1"/>
  <c r="D235" i="3" s="1"/>
  <c r="E235" i="3" s="1"/>
  <c r="C236" i="3" l="1"/>
  <c r="D236" i="3" s="1"/>
  <c r="E236" i="3" s="1"/>
  <c r="C237" i="3" l="1"/>
  <c r="D237" i="3" s="1"/>
  <c r="E237" i="3" s="1"/>
  <c r="C238" i="3" l="1"/>
  <c r="D238" i="3" s="1"/>
  <c r="E238" i="3" s="1"/>
  <c r="C239" i="3" l="1"/>
  <c r="D239" i="3" s="1"/>
  <c r="E239" i="3" s="1"/>
  <c r="C240" i="3" l="1"/>
  <c r="D240" i="3" s="1"/>
  <c r="E240" i="3" s="1"/>
  <c r="C241" i="3" l="1"/>
  <c r="D241" i="3" s="1"/>
  <c r="E241" i="3" s="1"/>
  <c r="C242" i="3" l="1"/>
  <c r="D242" i="3" s="1"/>
  <c r="E242" i="3" s="1"/>
  <c r="C243" i="3" l="1"/>
  <c r="D243" i="3" s="1"/>
  <c r="E243" i="3" s="1"/>
  <c r="C244" i="3" l="1"/>
  <c r="D244" i="3" s="1"/>
  <c r="E244" i="3" s="1"/>
  <c r="C245" i="3" l="1"/>
  <c r="D245" i="3" s="1"/>
  <c r="E245" i="3" s="1"/>
  <c r="C246" i="3" l="1"/>
  <c r="D246" i="3" s="1"/>
  <c r="E246" i="3" s="1"/>
  <c r="C247" i="3" l="1"/>
  <c r="D247" i="3" s="1"/>
  <c r="E247" i="3" s="1"/>
  <c r="C248" i="3" l="1"/>
  <c r="D248" i="3" s="1"/>
  <c r="E248" i="3" s="1"/>
  <c r="C249" i="3" l="1"/>
  <c r="D249" i="3" s="1"/>
  <c r="E249" i="3" s="1"/>
  <c r="C250" i="3" l="1"/>
  <c r="D250" i="3" s="1"/>
  <c r="E250" i="3" s="1"/>
  <c r="C251" i="3" l="1"/>
  <c r="D251" i="3" s="1"/>
  <c r="E251" i="3" s="1"/>
  <c r="C252" i="3" l="1"/>
  <c r="D252" i="3" s="1"/>
  <c r="E252" i="3" s="1"/>
  <c r="C253" i="3" l="1"/>
  <c r="D253" i="3" s="1"/>
  <c r="E253" i="3" s="1"/>
  <c r="C254" i="3" l="1"/>
  <c r="D254" i="3" s="1"/>
  <c r="E254" i="3" s="1"/>
  <c r="C255" i="3" l="1"/>
  <c r="D255" i="3" s="1"/>
  <c r="E255" i="3" s="1"/>
  <c r="C256" i="3" l="1"/>
  <c r="D256" i="3" s="1"/>
  <c r="E256" i="3" s="1"/>
  <c r="C257" i="3" l="1"/>
  <c r="D257" i="3" s="1"/>
  <c r="E257" i="3" s="1"/>
  <c r="C258" i="3" l="1"/>
  <c r="D258" i="3" s="1"/>
  <c r="E258" i="3" s="1"/>
  <c r="C259" i="3" l="1"/>
  <c r="D259" i="3" s="1"/>
  <c r="E259" i="3" s="1"/>
  <c r="C260" i="3" l="1"/>
  <c r="D260" i="3" s="1"/>
  <c r="E260" i="3" s="1"/>
  <c r="C261" i="3" l="1"/>
  <c r="D261" i="3" s="1"/>
  <c r="E261" i="3" s="1"/>
  <c r="C262" i="3" l="1"/>
  <c r="D262" i="3" s="1"/>
  <c r="E262" i="3" s="1"/>
  <c r="C263" i="3" l="1"/>
  <c r="D263" i="3" s="1"/>
  <c r="E263" i="3" s="1"/>
  <c r="C264" i="3" l="1"/>
  <c r="D264" i="3" s="1"/>
  <c r="E264" i="3" s="1"/>
  <c r="C265" i="3" l="1"/>
  <c r="D265" i="3" s="1"/>
  <c r="E265" i="3" s="1"/>
  <c r="C266" i="3" l="1"/>
  <c r="D266" i="3" s="1"/>
  <c r="E266" i="3" s="1"/>
  <c r="C267" i="3" l="1"/>
  <c r="D267" i="3" s="1"/>
  <c r="E267" i="3" s="1"/>
  <c r="C268" i="3" l="1"/>
  <c r="D268" i="3" s="1"/>
  <c r="E268" i="3" s="1"/>
  <c r="C269" i="3" l="1"/>
  <c r="D269" i="3" s="1"/>
  <c r="E269" i="3" s="1"/>
  <c r="C270" i="3" l="1"/>
  <c r="D270" i="3" s="1"/>
  <c r="E270" i="3" s="1"/>
  <c r="C271" i="3" l="1"/>
  <c r="D271" i="3" s="1"/>
  <c r="E271" i="3" s="1"/>
  <c r="C272" i="3" l="1"/>
  <c r="D272" i="3" s="1"/>
  <c r="E272" i="3" s="1"/>
  <c r="C273" i="3" l="1"/>
  <c r="D273" i="3" s="1"/>
  <c r="E273" i="3" s="1"/>
  <c r="C274" i="3" l="1"/>
  <c r="D274" i="3" s="1"/>
  <c r="E274" i="3" s="1"/>
  <c r="C275" i="3" l="1"/>
  <c r="D275" i="3" s="1"/>
  <c r="E275" i="3" s="1"/>
  <c r="C276" i="3" l="1"/>
  <c r="D276" i="3" s="1"/>
  <c r="E276" i="3" s="1"/>
  <c r="C277" i="3" l="1"/>
  <c r="D277" i="3" s="1"/>
  <c r="E277" i="3" s="1"/>
  <c r="C278" i="3" l="1"/>
  <c r="D278" i="3" s="1"/>
  <c r="E278" i="3" s="1"/>
  <c r="C279" i="3" l="1"/>
  <c r="D279" i="3" s="1"/>
  <c r="E279" i="3" s="1"/>
  <c r="C280" i="3" l="1"/>
  <c r="D280" i="3" s="1"/>
  <c r="E280" i="3" s="1"/>
  <c r="C281" i="3" l="1"/>
  <c r="D281" i="3" s="1"/>
  <c r="E281" i="3" s="1"/>
  <c r="C282" i="3" l="1"/>
  <c r="D282" i="3" s="1"/>
  <c r="E282" i="3" s="1"/>
  <c r="C283" i="3" l="1"/>
  <c r="D283" i="3" s="1"/>
  <c r="E283" i="3" s="1"/>
  <c r="C284" i="3" l="1"/>
  <c r="D284" i="3" s="1"/>
  <c r="E284" i="3" s="1"/>
  <c r="C285" i="3" l="1"/>
  <c r="D285" i="3" s="1"/>
  <c r="E285" i="3" s="1"/>
  <c r="C286" i="3" l="1"/>
  <c r="D286" i="3" s="1"/>
  <c r="E286" i="3" s="1"/>
  <c r="C287" i="3" l="1"/>
  <c r="D287" i="3" s="1"/>
  <c r="E287" i="3" s="1"/>
  <c r="C288" i="3" l="1"/>
  <c r="D288" i="3" s="1"/>
  <c r="E288" i="3" s="1"/>
  <c r="C289" i="3" l="1"/>
  <c r="D289" i="3" s="1"/>
  <c r="E289" i="3" s="1"/>
  <c r="C290" i="3" l="1"/>
  <c r="D290" i="3" s="1"/>
  <c r="E290" i="3" s="1"/>
  <c r="C291" i="3" l="1"/>
  <c r="D291" i="3" s="1"/>
  <c r="E291" i="3" s="1"/>
  <c r="C292" i="3" l="1"/>
  <c r="D292" i="3" s="1"/>
  <c r="E292" i="3" s="1"/>
  <c r="C293" i="3" l="1"/>
  <c r="D293" i="3" s="1"/>
  <c r="E293" i="3" s="1"/>
  <c r="C294" i="3" l="1"/>
  <c r="D294" i="3" s="1"/>
  <c r="E294" i="3" s="1"/>
  <c r="C295" i="3" l="1"/>
  <c r="D295" i="3" s="1"/>
  <c r="E295" i="3" s="1"/>
  <c r="C296" i="3" l="1"/>
  <c r="D296" i="3" s="1"/>
  <c r="E296" i="3" s="1"/>
  <c r="C297" i="3" l="1"/>
  <c r="D297" i="3" s="1"/>
  <c r="E297" i="3" s="1"/>
  <c r="C298" i="3" l="1"/>
  <c r="D298" i="3" s="1"/>
  <c r="E298" i="3" s="1"/>
  <c r="C299" i="3" l="1"/>
  <c r="D299" i="3" s="1"/>
  <c r="E299" i="3" s="1"/>
  <c r="C300" i="3" l="1"/>
  <c r="D300" i="3" s="1"/>
  <c r="E300" i="3" s="1"/>
  <c r="C301" i="3" l="1"/>
  <c r="D301" i="3" s="1"/>
  <c r="E301" i="3" s="1"/>
  <c r="C302" i="3" l="1"/>
  <c r="D302" i="3" s="1"/>
  <c r="E302" i="3" s="1"/>
  <c r="C303" i="3" l="1"/>
  <c r="D303" i="3" s="1"/>
  <c r="E303" i="3" s="1"/>
  <c r="C304" i="3" l="1"/>
  <c r="D304" i="3" s="1"/>
  <c r="E304" i="3" s="1"/>
  <c r="C305" i="3" l="1"/>
  <c r="D305" i="3" s="1"/>
  <c r="E305" i="3" s="1"/>
  <c r="C306" i="3" l="1"/>
  <c r="D306" i="3" s="1"/>
  <c r="E306" i="3" s="1"/>
  <c r="C307" i="3" l="1"/>
  <c r="D307" i="3" s="1"/>
  <c r="E307" i="3" s="1"/>
  <c r="C308" i="3" l="1"/>
  <c r="D308" i="3" s="1"/>
  <c r="E308" i="3" s="1"/>
  <c r="B70" i="6"/>
  <c r="B71" i="6" s="1"/>
  <c r="G37" i="2" l="1"/>
  <c r="G44" i="2" l="1"/>
  <c r="G43" i="2"/>
  <c r="F6" i="2" l="1"/>
  <c r="G45" i="2"/>
  <c r="D26" i="2" l="1"/>
  <c r="F5" i="2"/>
  <c r="F56" i="6" l="1" a="1"/>
  <c r="F56" i="6" s="1"/>
  <c r="F74" i="6" s="1"/>
  <c r="C3" i="4"/>
  <c r="B17" i="4" l="1"/>
  <c r="B32" i="4"/>
  <c r="B64" i="4"/>
  <c r="B41" i="4"/>
  <c r="B73" i="4"/>
  <c r="B160" i="4"/>
  <c r="B13" i="4"/>
  <c r="B54" i="4"/>
  <c r="B165" i="4"/>
  <c r="B14" i="4"/>
  <c r="B52" i="4"/>
  <c r="B93" i="4"/>
  <c r="B304" i="4"/>
  <c r="B147" i="4"/>
  <c r="B102" i="4"/>
  <c r="B166" i="4"/>
  <c r="B79" i="4"/>
  <c r="B111" i="4"/>
  <c r="B143" i="4"/>
  <c r="B175" i="4"/>
  <c r="B84" i="4"/>
  <c r="B116" i="4"/>
  <c r="B148" i="4"/>
  <c r="B180" i="4"/>
  <c r="B197" i="4"/>
  <c r="B229" i="4"/>
  <c r="B261" i="4"/>
  <c r="B55" i="4"/>
  <c r="B136" i="4"/>
  <c r="B31" i="4"/>
  <c r="B69" i="4"/>
  <c r="B24" i="4"/>
  <c r="B51" i="4"/>
  <c r="B86" i="4"/>
  <c r="B256" i="4"/>
  <c r="B76" i="4"/>
  <c r="B240" i="4"/>
  <c r="B34" i="4"/>
  <c r="B66" i="4"/>
  <c r="B141" i="4"/>
  <c r="B107" i="4"/>
  <c r="B171" i="4"/>
  <c r="B126" i="4"/>
  <c r="B198" i="4"/>
  <c r="B89" i="4"/>
  <c r="B121" i="4"/>
  <c r="B153" i="4"/>
  <c r="B190" i="4"/>
  <c r="B98" i="4"/>
  <c r="B130" i="4"/>
  <c r="B162" i="4"/>
  <c r="B230" i="4"/>
  <c r="B211" i="4"/>
  <c r="B243" i="4"/>
  <c r="B45" i="4"/>
  <c r="B63" i="4"/>
  <c r="B23" i="4"/>
  <c r="B152" i="4"/>
  <c r="B33" i="4"/>
  <c r="B65" i="4"/>
  <c r="B128" i="4"/>
  <c r="B56" i="4"/>
  <c r="B21" i="4"/>
  <c r="B38" i="4"/>
  <c r="B133" i="4"/>
  <c r="B10" i="4"/>
  <c r="B44" i="4"/>
  <c r="B77" i="4"/>
  <c r="B192" i="4"/>
  <c r="B131" i="4"/>
  <c r="B232" i="4"/>
  <c r="B150" i="4"/>
  <c r="B280" i="4"/>
  <c r="B103" i="4"/>
  <c r="B135" i="4"/>
  <c r="B167" i="4"/>
  <c r="B254" i="4"/>
  <c r="B108" i="4"/>
  <c r="B140" i="4"/>
  <c r="B172" i="4"/>
  <c r="B189" i="4"/>
  <c r="B221" i="4"/>
  <c r="B253" i="4"/>
  <c r="B61" i="4"/>
  <c r="B37" i="4"/>
  <c r="B85" i="4"/>
  <c r="B43" i="4"/>
  <c r="B75" i="4"/>
  <c r="B176" i="4"/>
  <c r="B62" i="4"/>
  <c r="B181" i="4"/>
  <c r="B25" i="4"/>
  <c r="B58" i="4"/>
  <c r="B109" i="4"/>
  <c r="B91" i="4"/>
  <c r="B155" i="4"/>
  <c r="B110" i="4"/>
  <c r="B174" i="4"/>
  <c r="B81" i="4"/>
  <c r="B113" i="4"/>
  <c r="B145" i="4"/>
  <c r="B177" i="4"/>
  <c r="B90" i="4"/>
  <c r="B122" i="4"/>
  <c r="B154" i="4"/>
  <c r="B200" i="4"/>
  <c r="B203" i="4"/>
  <c r="B235" i="4"/>
  <c r="B71" i="4"/>
  <c r="B168" i="4"/>
  <c r="B15" i="4"/>
  <c r="B88" i="4"/>
  <c r="B26" i="4"/>
  <c r="B57" i="4"/>
  <c r="B96" i="4"/>
  <c r="B288" i="4"/>
  <c r="B16" i="4"/>
  <c r="B101" i="4"/>
  <c r="B248" i="4"/>
  <c r="B36" i="4"/>
  <c r="B68" i="4"/>
  <c r="B157" i="4"/>
  <c r="B115" i="4"/>
  <c r="B179" i="4"/>
  <c r="B134" i="4"/>
  <c r="B224" i="4"/>
  <c r="B95" i="4"/>
  <c r="B127" i="4"/>
  <c r="B159" i="4"/>
  <c r="B216" i="4"/>
  <c r="B100" i="4"/>
  <c r="B132" i="4"/>
  <c r="B164" i="4"/>
  <c r="B246" i="4"/>
  <c r="B213" i="4"/>
  <c r="B245" i="4"/>
  <c r="B80" i="4"/>
  <c r="B184" i="4"/>
  <c r="B29" i="4"/>
  <c r="B48" i="4"/>
  <c r="B18" i="4"/>
  <c r="B35" i="4"/>
  <c r="B67" i="4"/>
  <c r="B144" i="4"/>
  <c r="B72" i="4"/>
  <c r="B46" i="4"/>
  <c r="B149" i="4"/>
  <c r="B12" i="4"/>
  <c r="B50" i="4"/>
  <c r="B83" i="4"/>
  <c r="B272" i="4"/>
  <c r="B139" i="4"/>
  <c r="B94" i="4"/>
  <c r="B158" i="4"/>
  <c r="B296" i="4"/>
  <c r="B105" i="4"/>
  <c r="B137" i="4"/>
  <c r="B169" i="4"/>
  <c r="B82" i="4"/>
  <c r="B114" i="4"/>
  <c r="B146" i="4"/>
  <c r="B178" i="4"/>
  <c r="B195" i="4"/>
  <c r="B227" i="4"/>
  <c r="B259" i="4"/>
  <c r="B112" i="4"/>
  <c r="B42" i="4"/>
  <c r="B206" i="4"/>
  <c r="B129" i="4"/>
  <c r="B138" i="4"/>
  <c r="B251" i="4"/>
  <c r="B269" i="4"/>
  <c r="B301" i="4"/>
  <c r="B191" i="4"/>
  <c r="B223" i="4"/>
  <c r="B255" i="4"/>
  <c r="B287" i="4"/>
  <c r="B188" i="4"/>
  <c r="B220" i="4"/>
  <c r="B252" i="4"/>
  <c r="B284" i="4"/>
  <c r="B308" i="4"/>
  <c r="B30" i="4"/>
  <c r="B74" i="4"/>
  <c r="B142" i="4"/>
  <c r="B170" i="4"/>
  <c r="B277" i="4"/>
  <c r="B295" i="4"/>
  <c r="B292" i="4"/>
  <c r="B205" i="4"/>
  <c r="E9" i="4"/>
  <c r="B305" i="4"/>
  <c r="B242" i="4"/>
  <c r="B39" i="4"/>
  <c r="B104" i="4"/>
  <c r="B70" i="4"/>
  <c r="B125" i="4"/>
  <c r="B182" i="4"/>
  <c r="B183" i="4"/>
  <c r="B208" i="4"/>
  <c r="B283" i="4"/>
  <c r="B270" i="4"/>
  <c r="B201" i="4"/>
  <c r="B233" i="4"/>
  <c r="B265" i="4"/>
  <c r="B297" i="4"/>
  <c r="B202" i="4"/>
  <c r="B234" i="4"/>
  <c r="B266" i="4"/>
  <c r="B298" i="4"/>
  <c r="B244" i="4"/>
  <c r="B263" i="4"/>
  <c r="B196" i="4"/>
  <c r="B49" i="4"/>
  <c r="B92" i="4"/>
  <c r="B291" i="4"/>
  <c r="B241" i="4"/>
  <c r="B59" i="4"/>
  <c r="B19" i="4"/>
  <c r="B123" i="4"/>
  <c r="B97" i="4"/>
  <c r="B106" i="4"/>
  <c r="B219" i="4"/>
  <c r="B293" i="4"/>
  <c r="B294" i="4"/>
  <c r="B215" i="4"/>
  <c r="B247" i="4"/>
  <c r="B279" i="4"/>
  <c r="B309" i="4"/>
  <c r="B212" i="4"/>
  <c r="B276" i="4"/>
  <c r="B40" i="4"/>
  <c r="B161" i="4"/>
  <c r="B262" i="4"/>
  <c r="B286" i="4"/>
  <c r="B273" i="4"/>
  <c r="B210" i="4"/>
  <c r="B53" i="4"/>
  <c r="B214" i="4"/>
  <c r="B60" i="4"/>
  <c r="B118" i="4"/>
  <c r="B151" i="4"/>
  <c r="B156" i="4"/>
  <c r="B275" i="4"/>
  <c r="B307" i="4"/>
  <c r="B193" i="4"/>
  <c r="B225" i="4"/>
  <c r="B257" i="4"/>
  <c r="B289" i="4"/>
  <c r="B194" i="4"/>
  <c r="B226" i="4"/>
  <c r="B258" i="4"/>
  <c r="B290" i="4"/>
  <c r="B120" i="4"/>
  <c r="B231" i="4"/>
  <c r="B228" i="4"/>
  <c r="B222" i="4"/>
  <c r="B87" i="4"/>
  <c r="B22" i="4"/>
  <c r="B11" i="4"/>
  <c r="B28" i="4"/>
  <c r="B117" i="4"/>
  <c r="B173" i="4"/>
  <c r="B264" i="4"/>
  <c r="B238" i="4"/>
  <c r="B187" i="4"/>
  <c r="B285" i="4"/>
  <c r="B278" i="4"/>
  <c r="B207" i="4"/>
  <c r="B239" i="4"/>
  <c r="B271" i="4"/>
  <c r="B303" i="4"/>
  <c r="B204" i="4"/>
  <c r="B236" i="4"/>
  <c r="B268" i="4"/>
  <c r="B300" i="4"/>
  <c r="B20" i="4"/>
  <c r="B99" i="4"/>
  <c r="B209" i="4"/>
  <c r="B274" i="4"/>
  <c r="B78" i="4"/>
  <c r="B27" i="4"/>
  <c r="B163" i="4"/>
  <c r="B119" i="4"/>
  <c r="B124" i="4"/>
  <c r="B237" i="4"/>
  <c r="B267" i="4"/>
  <c r="B299" i="4"/>
  <c r="B302" i="4"/>
  <c r="B185" i="4"/>
  <c r="B217" i="4"/>
  <c r="B249" i="4"/>
  <c r="B281" i="4"/>
  <c r="B186" i="4"/>
  <c r="B218" i="4"/>
  <c r="B250" i="4"/>
  <c r="B282" i="4"/>
  <c r="B47" i="4"/>
  <c r="B199" i="4"/>
  <c r="B260" i="4"/>
  <c r="B306" i="4"/>
  <c r="F58" i="6" l="1"/>
  <c r="C10" i="4"/>
  <c r="D10" i="4" s="1"/>
  <c r="E10" i="4" s="1"/>
  <c r="C11" i="4" s="1"/>
  <c r="D11" i="4" s="1"/>
  <c r="E11" i="4" l="1"/>
  <c r="F65" i="6"/>
  <c r="F66" i="6" s="1"/>
  <c r="C12" i="4" l="1"/>
  <c r="D12" i="4" l="1"/>
  <c r="E12" i="4" s="1"/>
  <c r="C13" i="4" l="1"/>
  <c r="D13" i="4" l="1"/>
  <c r="E13" i="4" s="1"/>
  <c r="C14" i="4" l="1"/>
  <c r="D14" i="4" l="1"/>
  <c r="E14" i="4" s="1"/>
  <c r="C15" i="4" l="1"/>
  <c r="D15" i="4" l="1"/>
  <c r="E15" i="4" s="1"/>
  <c r="C16" i="4" l="1"/>
  <c r="D16" i="4" s="1"/>
  <c r="E16" i="4" s="1"/>
  <c r="C17" i="4" l="1"/>
  <c r="D17" i="4" s="1"/>
  <c r="E17" i="4" s="1"/>
  <c r="C18" i="4" l="1"/>
  <c r="D18" i="4" s="1"/>
  <c r="D18" i="2" s="1"/>
  <c r="E18" i="4" l="1"/>
  <c r="C19" i="4" l="1"/>
  <c r="D19" i="4" s="1"/>
  <c r="E19" i="4" s="1"/>
  <c r="C20" i="4" l="1"/>
  <c r="D20" i="4" s="1"/>
  <c r="E20" i="4" s="1"/>
  <c r="C21" i="4" l="1"/>
  <c r="D21" i="4" l="1"/>
  <c r="E21" i="4" s="1"/>
  <c r="G54" i="2"/>
  <c r="G55" i="2" s="1"/>
  <c r="D16" i="2" s="1"/>
  <c r="D19" i="2" l="1"/>
  <c r="D20" i="2" s="1"/>
  <c r="D21" i="2" s="1"/>
  <c r="D22" i="2"/>
  <c r="C22" i="4"/>
  <c r="D22" i="4" s="1"/>
  <c r="E22" i="4" s="1"/>
  <c r="C23" i="4" l="1"/>
  <c r="D23" i="4" s="1"/>
  <c r="E23" i="4" s="1"/>
  <c r="D23" i="2"/>
  <c r="D27" i="2"/>
  <c r="D28" i="2" s="1"/>
  <c r="D29" i="2" s="1"/>
  <c r="D30" i="2" s="1"/>
  <c r="C24" i="4" l="1"/>
  <c r="D24" i="4" s="1"/>
  <c r="E24" i="4" s="1"/>
  <c r="C25" i="4" l="1"/>
  <c r="D25" i="4" s="1"/>
  <c r="E25" i="4" s="1"/>
  <c r="C26" i="4" l="1"/>
  <c r="D26" i="4" s="1"/>
  <c r="E26" i="4" s="1"/>
  <c r="C27" i="4" l="1"/>
  <c r="D27" i="4" s="1"/>
  <c r="E27" i="4" s="1"/>
  <c r="C28" i="4" l="1"/>
  <c r="D28" i="4" s="1"/>
  <c r="E28" i="4" s="1"/>
  <c r="C29" i="4" l="1"/>
  <c r="D29" i="4" s="1"/>
  <c r="E29" i="4" s="1"/>
  <c r="C30" i="4" l="1"/>
  <c r="D30" i="4" s="1"/>
  <c r="E30" i="4" s="1"/>
  <c r="C31" i="4" l="1"/>
  <c r="D31" i="4" s="1"/>
  <c r="E31" i="4" s="1"/>
  <c r="C32" i="4" l="1"/>
  <c r="D32" i="4" s="1"/>
  <c r="E32" i="4" s="1"/>
  <c r="C33" i="4" l="1"/>
  <c r="D33" i="4" s="1"/>
  <c r="E33" i="4" s="1"/>
  <c r="C34" i="4" l="1"/>
  <c r="D34" i="4" s="1"/>
  <c r="E34" i="4" s="1"/>
  <c r="C35" i="4" l="1"/>
  <c r="D35" i="4" s="1"/>
  <c r="E35" i="4" s="1"/>
  <c r="C36" i="4" l="1"/>
  <c r="D36" i="4" s="1"/>
  <c r="E36" i="4" s="1"/>
  <c r="C37" i="4" l="1"/>
  <c r="D37" i="4" s="1"/>
  <c r="E37" i="4" s="1"/>
  <c r="C38" i="4" l="1"/>
  <c r="D38" i="4" s="1"/>
  <c r="E38" i="4" s="1"/>
  <c r="C39" i="4" l="1"/>
  <c r="D39" i="4" s="1"/>
  <c r="E39" i="4" s="1"/>
  <c r="C40" i="4" l="1"/>
  <c r="D40" i="4" s="1"/>
  <c r="E40" i="4" s="1"/>
  <c r="C41" i="4" l="1"/>
  <c r="D41" i="4" s="1"/>
  <c r="E41" i="4" s="1"/>
  <c r="C42" i="4" l="1"/>
  <c r="D42" i="4" s="1"/>
  <c r="E42" i="4" s="1"/>
  <c r="C43" i="4" l="1"/>
  <c r="D43" i="4" s="1"/>
  <c r="E43" i="4" s="1"/>
  <c r="C44" i="4" l="1"/>
  <c r="D44" i="4" s="1"/>
  <c r="E44" i="4" s="1"/>
  <c r="C45" i="4" l="1"/>
  <c r="D45" i="4" s="1"/>
  <c r="E45" i="4" s="1"/>
  <c r="C46" i="4" l="1"/>
  <c r="D46" i="4" s="1"/>
  <c r="E46" i="4" s="1"/>
  <c r="C47" i="4" l="1"/>
  <c r="D47" i="4" s="1"/>
  <c r="E47" i="4" s="1"/>
  <c r="C48" i="4" l="1"/>
  <c r="D48" i="4" s="1"/>
  <c r="E48" i="4" s="1"/>
  <c r="C49" i="4" l="1"/>
  <c r="D49" i="4" s="1"/>
  <c r="E49" i="4" s="1"/>
  <c r="C50" i="4" l="1"/>
  <c r="D50" i="4" s="1"/>
  <c r="E50" i="4" s="1"/>
  <c r="C51" i="4" l="1"/>
  <c r="D51" i="4" s="1"/>
  <c r="E51" i="4" s="1"/>
  <c r="C52" i="4" l="1"/>
  <c r="D52" i="4" s="1"/>
  <c r="E52" i="4" s="1"/>
  <c r="C53" i="4" l="1"/>
  <c r="D53" i="4" s="1"/>
  <c r="E53" i="4" s="1"/>
  <c r="C54" i="4" l="1"/>
  <c r="D54" i="4" s="1"/>
  <c r="E54" i="4" s="1"/>
  <c r="C55" i="4" l="1"/>
  <c r="D55" i="4" s="1"/>
  <c r="E55" i="4" s="1"/>
  <c r="C56" i="4" l="1"/>
  <c r="D56" i="4" s="1"/>
  <c r="E56" i="4" s="1"/>
  <c r="C57" i="4" l="1"/>
  <c r="D57" i="4" s="1"/>
  <c r="E57" i="4" s="1"/>
  <c r="C58" i="4" l="1"/>
  <c r="D58" i="4" s="1"/>
  <c r="E58" i="4" s="1"/>
  <c r="C59" i="4" l="1"/>
  <c r="D59" i="4" s="1"/>
  <c r="E59" i="4" s="1"/>
  <c r="C60" i="4" l="1"/>
  <c r="D60" i="4" s="1"/>
  <c r="E60" i="4" s="1"/>
  <c r="C61" i="4" l="1"/>
  <c r="D61" i="4" s="1"/>
  <c r="E61" i="4" s="1"/>
  <c r="C62" i="4" l="1"/>
  <c r="D62" i="4" s="1"/>
  <c r="E62" i="4" s="1"/>
  <c r="C63" i="4" l="1"/>
  <c r="D63" i="4" s="1"/>
  <c r="E63" i="4" s="1"/>
  <c r="C64" i="4" l="1"/>
  <c r="D64" i="4" s="1"/>
  <c r="E64" i="4" s="1"/>
  <c r="C65" i="4" l="1"/>
  <c r="D65" i="4" s="1"/>
  <c r="E65" i="4" s="1"/>
  <c r="C66" i="4" l="1"/>
  <c r="D66" i="4" s="1"/>
  <c r="E66" i="4" s="1"/>
  <c r="C67" i="4" l="1"/>
  <c r="D67" i="4" s="1"/>
  <c r="E67" i="4" s="1"/>
  <c r="C68" i="4" l="1"/>
  <c r="D68" i="4" s="1"/>
  <c r="E68" i="4" s="1"/>
  <c r="C69" i="4" l="1"/>
  <c r="D69" i="4" s="1"/>
  <c r="E69" i="4" s="1"/>
  <c r="C70" i="4" l="1"/>
  <c r="D70" i="4" s="1"/>
  <c r="E70" i="4" s="1"/>
  <c r="C71" i="4" l="1"/>
  <c r="D71" i="4" s="1"/>
  <c r="E71" i="4" s="1"/>
  <c r="C72" i="4" l="1"/>
  <c r="D72" i="4" s="1"/>
  <c r="E72" i="4" s="1"/>
  <c r="C73" i="4" l="1"/>
  <c r="D73" i="4" s="1"/>
  <c r="E73" i="4" s="1"/>
  <c r="C74" i="4" l="1"/>
  <c r="D74" i="4" s="1"/>
  <c r="E74" i="4" s="1"/>
  <c r="C75" i="4" l="1"/>
  <c r="D75" i="4" s="1"/>
  <c r="E75" i="4" s="1"/>
  <c r="C76" i="4" l="1"/>
  <c r="D76" i="4" s="1"/>
  <c r="E76" i="4" s="1"/>
  <c r="C77" i="4" l="1"/>
  <c r="D77" i="4" s="1"/>
  <c r="E77" i="4" s="1"/>
  <c r="C78" i="4" l="1"/>
  <c r="D78" i="4" s="1"/>
  <c r="E78" i="4" s="1"/>
  <c r="C79" i="4" l="1"/>
  <c r="D79" i="4" s="1"/>
  <c r="E79" i="4" s="1"/>
  <c r="C80" i="4" l="1"/>
  <c r="D80" i="4" s="1"/>
  <c r="E80" i="4" s="1"/>
  <c r="C81" i="4" l="1"/>
  <c r="D81" i="4" s="1"/>
  <c r="E81" i="4" s="1"/>
  <c r="C82" i="4" l="1"/>
  <c r="D82" i="4" s="1"/>
  <c r="E82" i="4" s="1"/>
  <c r="C83" i="4" l="1"/>
  <c r="D83" i="4" s="1"/>
  <c r="E83" i="4" s="1"/>
  <c r="C84" i="4" l="1"/>
  <c r="D84" i="4" s="1"/>
  <c r="E84" i="4" s="1"/>
  <c r="C85" i="4" l="1"/>
  <c r="D85" i="4" s="1"/>
  <c r="E85" i="4" s="1"/>
  <c r="C86" i="4" l="1"/>
  <c r="D86" i="4" s="1"/>
  <c r="E86" i="4" s="1"/>
  <c r="C87" i="4" l="1"/>
  <c r="D87" i="4" s="1"/>
  <c r="E87" i="4" s="1"/>
  <c r="C88" i="4" l="1"/>
  <c r="D88" i="4" s="1"/>
  <c r="E88" i="4" s="1"/>
  <c r="C89" i="4" l="1"/>
  <c r="D89" i="4" s="1"/>
  <c r="E89" i="4" s="1"/>
  <c r="C90" i="4" l="1"/>
  <c r="D90" i="4" s="1"/>
  <c r="E90" i="4" s="1"/>
  <c r="C91" i="4" l="1"/>
  <c r="D91" i="4" s="1"/>
  <c r="E91" i="4" s="1"/>
  <c r="C92" i="4" l="1"/>
  <c r="D92" i="4" s="1"/>
  <c r="E92" i="4" s="1"/>
  <c r="C93" i="4" l="1"/>
  <c r="D93" i="4" s="1"/>
  <c r="E93" i="4" s="1"/>
  <c r="C94" i="4" l="1"/>
  <c r="D94" i="4" s="1"/>
  <c r="E94" i="4" s="1"/>
  <c r="C95" i="4" l="1"/>
  <c r="D95" i="4" s="1"/>
  <c r="E95" i="4" s="1"/>
  <c r="C96" i="4" l="1"/>
  <c r="D96" i="4" s="1"/>
  <c r="E96" i="4" s="1"/>
  <c r="C97" i="4" l="1"/>
  <c r="D97" i="4" s="1"/>
  <c r="E97" i="4" s="1"/>
  <c r="C98" i="4" l="1"/>
  <c r="D98" i="4" s="1"/>
  <c r="E98" i="4" s="1"/>
  <c r="C99" i="4" l="1"/>
  <c r="D99" i="4" s="1"/>
  <c r="E99" i="4" s="1"/>
  <c r="C100" i="4" l="1"/>
  <c r="D100" i="4" s="1"/>
  <c r="E100" i="4" s="1"/>
  <c r="C101" i="4" l="1"/>
  <c r="D101" i="4" s="1"/>
  <c r="E101" i="4" s="1"/>
  <c r="C102" i="4" l="1"/>
  <c r="D102" i="4" s="1"/>
  <c r="E102" i="4" s="1"/>
  <c r="C103" i="4" l="1"/>
  <c r="D103" i="4" s="1"/>
  <c r="E103" i="4" s="1"/>
  <c r="C104" i="4" l="1"/>
  <c r="D104" i="4" s="1"/>
  <c r="E104" i="4" s="1"/>
  <c r="C105" i="4" l="1"/>
  <c r="D105" i="4" s="1"/>
  <c r="E105" i="4" s="1"/>
  <c r="C106" i="4" l="1"/>
  <c r="D106" i="4" s="1"/>
  <c r="E106" i="4" s="1"/>
  <c r="C107" i="4" l="1"/>
  <c r="D107" i="4" s="1"/>
  <c r="E107" i="4" s="1"/>
  <c r="C108" i="4" l="1"/>
  <c r="D108" i="4" s="1"/>
  <c r="E108" i="4" s="1"/>
  <c r="C109" i="4" l="1"/>
  <c r="D109" i="4" s="1"/>
  <c r="E109" i="4" s="1"/>
  <c r="C110" i="4" l="1"/>
  <c r="D110" i="4" s="1"/>
  <c r="E110" i="4" s="1"/>
  <c r="C111" i="4" l="1"/>
  <c r="D111" i="4" s="1"/>
  <c r="E111" i="4" s="1"/>
  <c r="C112" i="4" l="1"/>
  <c r="D112" i="4" s="1"/>
  <c r="E112" i="4" s="1"/>
  <c r="C113" i="4" l="1"/>
  <c r="D113" i="4" s="1"/>
  <c r="E113" i="4" s="1"/>
  <c r="C114" i="4" l="1"/>
  <c r="D114" i="4" s="1"/>
  <c r="E114" i="4" s="1"/>
  <c r="C115" i="4" l="1"/>
  <c r="D115" i="4" s="1"/>
  <c r="E115" i="4" s="1"/>
  <c r="C116" i="4" l="1"/>
  <c r="D116" i="4" s="1"/>
  <c r="E116" i="4" s="1"/>
  <c r="C117" i="4" l="1"/>
  <c r="D117" i="4" s="1"/>
  <c r="E117" i="4" s="1"/>
  <c r="C118" i="4" l="1"/>
  <c r="D118" i="4" s="1"/>
  <c r="E118" i="4" s="1"/>
  <c r="C119" i="4" l="1"/>
  <c r="D119" i="4" s="1"/>
  <c r="E119" i="4" s="1"/>
  <c r="C120" i="4" l="1"/>
  <c r="D120" i="4" s="1"/>
  <c r="E120" i="4" s="1"/>
  <c r="C121" i="4" l="1"/>
  <c r="D121" i="4" s="1"/>
  <c r="E121" i="4" s="1"/>
  <c r="C122" i="4" l="1"/>
  <c r="D122" i="4" s="1"/>
  <c r="E122" i="4" s="1"/>
  <c r="C123" i="4" l="1"/>
  <c r="D123" i="4" s="1"/>
  <c r="E123" i="4" s="1"/>
  <c r="C124" i="4" l="1"/>
  <c r="D124" i="4" s="1"/>
  <c r="E124" i="4" s="1"/>
  <c r="C125" i="4" l="1"/>
  <c r="D125" i="4" s="1"/>
  <c r="E125" i="4" s="1"/>
  <c r="C126" i="4" l="1"/>
  <c r="D126" i="4" s="1"/>
  <c r="E126" i="4" s="1"/>
  <c r="C127" i="4" l="1"/>
  <c r="D127" i="4" s="1"/>
  <c r="E127" i="4" s="1"/>
  <c r="C128" i="4" l="1"/>
  <c r="D128" i="4" s="1"/>
  <c r="E128" i="4" s="1"/>
  <c r="C129" i="4" l="1"/>
  <c r="D129" i="4" s="1"/>
  <c r="E129" i="4" s="1"/>
  <c r="C130" i="4" l="1"/>
  <c r="D130" i="4" s="1"/>
  <c r="E130" i="4" s="1"/>
  <c r="C131" i="4" l="1"/>
  <c r="D131" i="4" s="1"/>
  <c r="E131" i="4" s="1"/>
  <c r="C132" i="4" l="1"/>
  <c r="D132" i="4" s="1"/>
  <c r="E132" i="4" s="1"/>
  <c r="C133" i="4" l="1"/>
  <c r="D133" i="4" s="1"/>
  <c r="E133" i="4" s="1"/>
  <c r="C134" i="4" l="1"/>
  <c r="D134" i="4" s="1"/>
  <c r="E134" i="4" s="1"/>
  <c r="C135" i="4" l="1"/>
  <c r="D135" i="4" s="1"/>
  <c r="E135" i="4" s="1"/>
  <c r="C136" i="4" l="1"/>
  <c r="D136" i="4" s="1"/>
  <c r="E136" i="4" s="1"/>
  <c r="C137" i="4" l="1"/>
  <c r="D137" i="4" s="1"/>
  <c r="E137" i="4" s="1"/>
  <c r="C138" i="4" l="1"/>
  <c r="D138" i="4" s="1"/>
  <c r="E138" i="4" s="1"/>
  <c r="C139" i="4" l="1"/>
  <c r="D139" i="4" s="1"/>
  <c r="E139" i="4" s="1"/>
  <c r="C140" i="4" l="1"/>
  <c r="D140" i="4" s="1"/>
  <c r="E140" i="4" s="1"/>
  <c r="C141" i="4" l="1"/>
  <c r="D141" i="4" s="1"/>
  <c r="E141" i="4" s="1"/>
  <c r="C142" i="4" l="1"/>
  <c r="D142" i="4" s="1"/>
  <c r="E142" i="4" s="1"/>
  <c r="C143" i="4" l="1"/>
  <c r="D143" i="4" s="1"/>
  <c r="E143" i="4" s="1"/>
  <c r="C144" i="4" l="1"/>
  <c r="D144" i="4" s="1"/>
  <c r="E144" i="4" s="1"/>
  <c r="C145" i="4" l="1"/>
  <c r="D145" i="4" s="1"/>
  <c r="E145" i="4" s="1"/>
  <c r="C146" i="4" l="1"/>
  <c r="D146" i="4" s="1"/>
  <c r="E146" i="4" s="1"/>
  <c r="C147" i="4" l="1"/>
  <c r="D147" i="4" s="1"/>
  <c r="E147" i="4" s="1"/>
  <c r="C148" i="4" l="1"/>
  <c r="D148" i="4" s="1"/>
  <c r="E148" i="4" s="1"/>
  <c r="C149" i="4" l="1"/>
  <c r="D149" i="4" s="1"/>
  <c r="E149" i="4" s="1"/>
  <c r="C150" i="4" l="1"/>
  <c r="D150" i="4" s="1"/>
  <c r="E150" i="4" s="1"/>
  <c r="C151" i="4" l="1"/>
  <c r="D151" i="4" s="1"/>
  <c r="E151" i="4" s="1"/>
  <c r="C152" i="4" l="1"/>
  <c r="D152" i="4" s="1"/>
  <c r="E152" i="4" s="1"/>
  <c r="C153" i="4" l="1"/>
  <c r="D153" i="4" s="1"/>
  <c r="E153" i="4" s="1"/>
  <c r="C154" i="4" l="1"/>
  <c r="D154" i="4" s="1"/>
  <c r="E154" i="4" s="1"/>
  <c r="C155" i="4" l="1"/>
  <c r="D155" i="4" s="1"/>
  <c r="E155" i="4" s="1"/>
  <c r="C156" i="4" l="1"/>
  <c r="D156" i="4" s="1"/>
  <c r="E156" i="4" s="1"/>
  <c r="C157" i="4" l="1"/>
  <c r="D157" i="4" s="1"/>
  <c r="E157" i="4" s="1"/>
  <c r="C158" i="4" l="1"/>
  <c r="D158" i="4" s="1"/>
  <c r="E158" i="4" s="1"/>
  <c r="C159" i="4" l="1"/>
  <c r="D159" i="4" s="1"/>
  <c r="E159" i="4" s="1"/>
  <c r="C160" i="4" l="1"/>
  <c r="D160" i="4" s="1"/>
  <c r="E160" i="4" s="1"/>
  <c r="C161" i="4" l="1"/>
  <c r="D161" i="4" s="1"/>
  <c r="E161" i="4" s="1"/>
  <c r="C162" i="4" l="1"/>
  <c r="D162" i="4" s="1"/>
  <c r="E162" i="4" s="1"/>
  <c r="C163" i="4" l="1"/>
  <c r="D163" i="4" s="1"/>
  <c r="E163" i="4" s="1"/>
  <c r="C164" i="4" l="1"/>
  <c r="D164" i="4" s="1"/>
  <c r="E164" i="4" s="1"/>
  <c r="C165" i="4" l="1"/>
  <c r="D165" i="4" s="1"/>
  <c r="E165" i="4" s="1"/>
  <c r="C166" i="4" l="1"/>
  <c r="D166" i="4" s="1"/>
  <c r="E166" i="4" s="1"/>
  <c r="C167" i="4" l="1"/>
  <c r="D167" i="4" s="1"/>
  <c r="E167" i="4" s="1"/>
  <c r="C168" i="4" l="1"/>
  <c r="D168" i="4" s="1"/>
  <c r="E168" i="4" s="1"/>
  <c r="C169" i="4" l="1"/>
  <c r="D169" i="4" s="1"/>
  <c r="E169" i="4" s="1"/>
  <c r="C170" i="4" l="1"/>
  <c r="D170" i="4" s="1"/>
  <c r="E170" i="4" s="1"/>
  <c r="C171" i="4" l="1"/>
  <c r="D171" i="4" s="1"/>
  <c r="E171" i="4" s="1"/>
  <c r="C172" i="4" l="1"/>
  <c r="D172" i="4" s="1"/>
  <c r="E172" i="4" s="1"/>
  <c r="C173" i="4" l="1"/>
  <c r="D173" i="4" s="1"/>
  <c r="E173" i="4" s="1"/>
  <c r="C174" i="4" l="1"/>
  <c r="D174" i="4" s="1"/>
  <c r="E174" i="4" s="1"/>
  <c r="C175" i="4" l="1"/>
  <c r="D175" i="4" s="1"/>
  <c r="E175" i="4" s="1"/>
  <c r="C176" i="4" l="1"/>
  <c r="D176" i="4" s="1"/>
  <c r="E176" i="4" s="1"/>
  <c r="C177" i="4" l="1"/>
  <c r="D177" i="4" s="1"/>
  <c r="E177" i="4" s="1"/>
  <c r="C178" i="4" l="1"/>
  <c r="D178" i="4" s="1"/>
  <c r="E178" i="4" s="1"/>
  <c r="C179" i="4" l="1"/>
  <c r="D179" i="4" s="1"/>
  <c r="E179" i="4" s="1"/>
  <c r="C180" i="4" l="1"/>
  <c r="D180" i="4" s="1"/>
  <c r="E180" i="4" s="1"/>
  <c r="C181" i="4" l="1"/>
  <c r="D181" i="4" s="1"/>
  <c r="E181" i="4" s="1"/>
  <c r="C182" i="4" l="1"/>
  <c r="D182" i="4" s="1"/>
  <c r="E182" i="4" s="1"/>
  <c r="C183" i="4" l="1"/>
  <c r="D183" i="4" s="1"/>
  <c r="E183" i="4" s="1"/>
  <c r="C184" i="4" l="1"/>
  <c r="D184" i="4" s="1"/>
  <c r="E184" i="4" s="1"/>
  <c r="C185" i="4" l="1"/>
  <c r="D185" i="4" s="1"/>
  <c r="E185" i="4" s="1"/>
  <c r="C186" i="4" l="1"/>
  <c r="D186" i="4" s="1"/>
  <c r="E186" i="4" s="1"/>
  <c r="C187" i="4" l="1"/>
  <c r="D187" i="4" s="1"/>
  <c r="E187" i="4" s="1"/>
  <c r="C188" i="4" l="1"/>
  <c r="D188" i="4" s="1"/>
  <c r="E188" i="4" s="1"/>
  <c r="C189" i="4" l="1"/>
  <c r="D189" i="4" s="1"/>
  <c r="E189" i="4" s="1"/>
  <c r="C190" i="4" l="1"/>
  <c r="D190" i="4" s="1"/>
  <c r="E190" i="4" s="1"/>
  <c r="C191" i="4" l="1"/>
  <c r="D191" i="4" s="1"/>
  <c r="E191" i="4" s="1"/>
  <c r="C192" i="4" l="1"/>
  <c r="D192" i="4" s="1"/>
  <c r="E192" i="4" s="1"/>
  <c r="C193" i="4" l="1"/>
  <c r="D193" i="4" s="1"/>
  <c r="E193" i="4" s="1"/>
  <c r="C194" i="4" l="1"/>
  <c r="D194" i="4" s="1"/>
  <c r="E194" i="4" s="1"/>
  <c r="C195" i="4" l="1"/>
  <c r="D195" i="4" s="1"/>
  <c r="E195" i="4" s="1"/>
  <c r="C196" i="4" l="1"/>
  <c r="D196" i="4" s="1"/>
  <c r="E196" i="4" s="1"/>
  <c r="C197" i="4" l="1"/>
  <c r="D197" i="4" s="1"/>
  <c r="E197" i="4" s="1"/>
  <c r="C198" i="4" l="1"/>
  <c r="D198" i="4" s="1"/>
  <c r="E198" i="4" s="1"/>
  <c r="C199" i="4" l="1"/>
  <c r="D199" i="4" s="1"/>
  <c r="E199" i="4" s="1"/>
  <c r="C200" i="4" l="1"/>
  <c r="D200" i="4" s="1"/>
  <c r="E200" i="4" s="1"/>
  <c r="C201" i="4" l="1"/>
  <c r="D201" i="4" s="1"/>
  <c r="E201" i="4" s="1"/>
  <c r="C202" i="4" l="1"/>
  <c r="D202" i="4" s="1"/>
  <c r="E202" i="4" s="1"/>
  <c r="C203" i="4" l="1"/>
  <c r="D203" i="4" s="1"/>
  <c r="E203" i="4" s="1"/>
  <c r="C204" i="4" l="1"/>
  <c r="D204" i="4" s="1"/>
  <c r="E204" i="4" s="1"/>
  <c r="C205" i="4" l="1"/>
  <c r="D205" i="4" s="1"/>
  <c r="E205" i="4" s="1"/>
  <c r="C206" i="4" l="1"/>
  <c r="D206" i="4" s="1"/>
  <c r="E206" i="4" s="1"/>
  <c r="C207" i="4" l="1"/>
  <c r="D207" i="4" s="1"/>
  <c r="E207" i="4" s="1"/>
  <c r="C208" i="4" l="1"/>
  <c r="D208" i="4" s="1"/>
  <c r="E208" i="4" s="1"/>
  <c r="C209" i="4" l="1"/>
  <c r="D209" i="4" s="1"/>
  <c r="E209" i="4" s="1"/>
  <c r="C210" i="4" l="1"/>
  <c r="D210" i="4" s="1"/>
  <c r="E210" i="4" s="1"/>
  <c r="C211" i="4" l="1"/>
  <c r="D211" i="4" s="1"/>
  <c r="E211" i="4" s="1"/>
  <c r="C212" i="4" l="1"/>
  <c r="D212" i="4" s="1"/>
  <c r="E212" i="4" s="1"/>
  <c r="C213" i="4" l="1"/>
  <c r="D213" i="4" s="1"/>
  <c r="E213" i="4" s="1"/>
  <c r="C214" i="4" l="1"/>
  <c r="D214" i="4" s="1"/>
  <c r="E214" i="4" s="1"/>
  <c r="C215" i="4" l="1"/>
  <c r="D215" i="4" s="1"/>
  <c r="E215" i="4" s="1"/>
  <c r="C216" i="4" l="1"/>
  <c r="D216" i="4" s="1"/>
  <c r="E216" i="4" s="1"/>
  <c r="C217" i="4" l="1"/>
  <c r="D217" i="4" s="1"/>
  <c r="E217" i="4" s="1"/>
  <c r="C218" i="4" l="1"/>
  <c r="D218" i="4" s="1"/>
  <c r="E218" i="4" s="1"/>
  <c r="C219" i="4" l="1"/>
  <c r="D219" i="4" s="1"/>
  <c r="E219" i="4" s="1"/>
  <c r="C220" i="4" l="1"/>
  <c r="D220" i="4" s="1"/>
  <c r="E220" i="4" s="1"/>
  <c r="C221" i="4" l="1"/>
  <c r="D221" i="4" s="1"/>
  <c r="E221" i="4" s="1"/>
  <c r="C222" i="4" l="1"/>
  <c r="D222" i="4" s="1"/>
  <c r="E222" i="4" s="1"/>
  <c r="C223" i="4" l="1"/>
  <c r="D223" i="4" s="1"/>
  <c r="E223" i="4" s="1"/>
  <c r="C224" i="4" l="1"/>
  <c r="D224" i="4" s="1"/>
  <c r="E224" i="4" s="1"/>
  <c r="C225" i="4" l="1"/>
  <c r="D225" i="4" s="1"/>
  <c r="E225" i="4" s="1"/>
  <c r="C226" i="4" l="1"/>
  <c r="D226" i="4" s="1"/>
  <c r="E226" i="4" s="1"/>
  <c r="C227" i="4" l="1"/>
  <c r="D227" i="4" s="1"/>
  <c r="E227" i="4" s="1"/>
  <c r="C228" i="4" l="1"/>
  <c r="D228" i="4" s="1"/>
  <c r="E228" i="4" s="1"/>
  <c r="C229" i="4" l="1"/>
  <c r="D229" i="4" s="1"/>
  <c r="E229" i="4" s="1"/>
  <c r="C230" i="4" l="1"/>
  <c r="D230" i="4" s="1"/>
  <c r="E230" i="4" s="1"/>
  <c r="C231" i="4" l="1"/>
  <c r="D231" i="4" s="1"/>
  <c r="E231" i="4" s="1"/>
  <c r="C232" i="4" l="1"/>
  <c r="D232" i="4" s="1"/>
  <c r="E232" i="4" s="1"/>
  <c r="C233" i="4" l="1"/>
  <c r="D233" i="4" s="1"/>
  <c r="E233" i="4" s="1"/>
  <c r="C234" i="4" l="1"/>
  <c r="D234" i="4" s="1"/>
  <c r="E234" i="4" s="1"/>
  <c r="C235" i="4" l="1"/>
  <c r="D235" i="4" s="1"/>
  <c r="E235" i="4" s="1"/>
  <c r="C236" i="4" l="1"/>
  <c r="D236" i="4" s="1"/>
  <c r="E236" i="4" s="1"/>
  <c r="C237" i="4" l="1"/>
  <c r="D237" i="4" s="1"/>
  <c r="E237" i="4" s="1"/>
  <c r="C238" i="4" l="1"/>
  <c r="D238" i="4" s="1"/>
  <c r="E238" i="4" s="1"/>
  <c r="C239" i="4" l="1"/>
  <c r="D239" i="4" s="1"/>
  <c r="E239" i="4" s="1"/>
  <c r="C240" i="4" l="1"/>
  <c r="D240" i="4" s="1"/>
  <c r="E240" i="4" s="1"/>
  <c r="C241" i="4" l="1"/>
  <c r="D241" i="4" s="1"/>
  <c r="E241" i="4" s="1"/>
  <c r="C242" i="4" l="1"/>
  <c r="D242" i="4" s="1"/>
  <c r="E242" i="4" s="1"/>
  <c r="C243" i="4" l="1"/>
  <c r="D243" i="4" s="1"/>
  <c r="E243" i="4" s="1"/>
  <c r="C244" i="4" l="1"/>
  <c r="D244" i="4" s="1"/>
  <c r="E244" i="4" s="1"/>
  <c r="C245" i="4" l="1"/>
  <c r="D245" i="4" s="1"/>
  <c r="E245" i="4" s="1"/>
  <c r="C246" i="4" l="1"/>
  <c r="D246" i="4" s="1"/>
  <c r="E246" i="4" s="1"/>
  <c r="C247" i="4" l="1"/>
  <c r="D247" i="4" s="1"/>
  <c r="E247" i="4" s="1"/>
  <c r="C248" i="4" l="1"/>
  <c r="D248" i="4" s="1"/>
  <c r="E248" i="4" s="1"/>
  <c r="C249" i="4" l="1"/>
  <c r="D249" i="4" s="1"/>
  <c r="E249" i="4" s="1"/>
  <c r="C250" i="4" l="1"/>
  <c r="D250" i="4" s="1"/>
  <c r="E250" i="4" s="1"/>
  <c r="C251" i="4" l="1"/>
  <c r="D251" i="4" s="1"/>
  <c r="E251" i="4" s="1"/>
  <c r="C252" i="4" l="1"/>
  <c r="D252" i="4" s="1"/>
  <c r="E252" i="4" s="1"/>
  <c r="C253" i="4" l="1"/>
  <c r="D253" i="4" s="1"/>
  <c r="E253" i="4" s="1"/>
  <c r="C254" i="4" l="1"/>
  <c r="D254" i="4" s="1"/>
  <c r="E254" i="4" s="1"/>
  <c r="C255" i="4" l="1"/>
  <c r="D255" i="4" s="1"/>
  <c r="E255" i="4" s="1"/>
  <c r="C256" i="4" l="1"/>
  <c r="D256" i="4" s="1"/>
  <c r="E256" i="4" s="1"/>
  <c r="C257" i="4" l="1"/>
  <c r="D257" i="4" s="1"/>
  <c r="E257" i="4" s="1"/>
  <c r="C258" i="4" l="1"/>
  <c r="D258" i="4" s="1"/>
  <c r="E258" i="4" s="1"/>
  <c r="C259" i="4" l="1"/>
  <c r="D259" i="4" s="1"/>
  <c r="E259" i="4" s="1"/>
  <c r="C260" i="4" l="1"/>
  <c r="D260" i="4" s="1"/>
  <c r="E260" i="4" s="1"/>
  <c r="C261" i="4" l="1"/>
  <c r="D261" i="4" s="1"/>
  <c r="E261" i="4" s="1"/>
  <c r="C262" i="4" l="1"/>
  <c r="D262" i="4" s="1"/>
  <c r="E262" i="4" s="1"/>
  <c r="C263" i="4" l="1"/>
  <c r="D263" i="4" s="1"/>
  <c r="E263" i="4" s="1"/>
  <c r="C264" i="4" l="1"/>
  <c r="D264" i="4" s="1"/>
  <c r="E264" i="4" s="1"/>
  <c r="C265" i="4" l="1"/>
  <c r="D265" i="4" s="1"/>
  <c r="E265" i="4" s="1"/>
  <c r="C266" i="4" l="1"/>
  <c r="D266" i="4" s="1"/>
  <c r="E266" i="4" s="1"/>
  <c r="C267" i="4" l="1"/>
  <c r="D267" i="4" s="1"/>
  <c r="E267" i="4" s="1"/>
  <c r="C268" i="4" l="1"/>
  <c r="D268" i="4" s="1"/>
  <c r="E268" i="4" s="1"/>
  <c r="C269" i="4" l="1"/>
  <c r="D269" i="4" s="1"/>
  <c r="E269" i="4" s="1"/>
  <c r="C270" i="4" l="1"/>
  <c r="D270" i="4" s="1"/>
  <c r="E270" i="4" s="1"/>
  <c r="C271" i="4" l="1"/>
  <c r="D271" i="4" s="1"/>
  <c r="E271" i="4" s="1"/>
  <c r="C272" i="4" l="1"/>
  <c r="D272" i="4" s="1"/>
  <c r="E272" i="4" s="1"/>
  <c r="C273" i="4" l="1"/>
  <c r="D273" i="4" s="1"/>
  <c r="E273" i="4" s="1"/>
  <c r="C274" i="4" l="1"/>
  <c r="D274" i="4" s="1"/>
  <c r="E274" i="4" s="1"/>
  <c r="C275" i="4" l="1"/>
  <c r="D275" i="4" s="1"/>
  <c r="E275" i="4" s="1"/>
  <c r="C276" i="4" l="1"/>
  <c r="D276" i="4" s="1"/>
  <c r="E276" i="4" s="1"/>
  <c r="C277" i="4" l="1"/>
  <c r="D277" i="4" s="1"/>
  <c r="E277" i="4" s="1"/>
  <c r="C278" i="4" l="1"/>
  <c r="D278" i="4" s="1"/>
  <c r="E278" i="4" s="1"/>
  <c r="C279" i="4" l="1"/>
  <c r="D279" i="4" s="1"/>
  <c r="E279" i="4" s="1"/>
  <c r="C280" i="4" l="1"/>
  <c r="D280" i="4" s="1"/>
  <c r="E280" i="4" s="1"/>
  <c r="C281" i="4" l="1"/>
  <c r="D281" i="4" s="1"/>
  <c r="E281" i="4" s="1"/>
  <c r="C282" i="4" l="1"/>
  <c r="D282" i="4" s="1"/>
  <c r="E282" i="4" s="1"/>
  <c r="C283" i="4" l="1"/>
  <c r="D283" i="4" s="1"/>
  <c r="E283" i="4" s="1"/>
  <c r="C284" i="4" l="1"/>
  <c r="D284" i="4" s="1"/>
  <c r="E284" i="4" s="1"/>
  <c r="C285" i="4" l="1"/>
  <c r="D285" i="4" s="1"/>
  <c r="E285" i="4" s="1"/>
  <c r="C286" i="4" l="1"/>
  <c r="D286" i="4" s="1"/>
  <c r="E286" i="4" s="1"/>
  <c r="C287" i="4" l="1"/>
  <c r="D287" i="4" s="1"/>
  <c r="E287" i="4" s="1"/>
  <c r="C288" i="4" l="1"/>
  <c r="D288" i="4" s="1"/>
  <c r="E288" i="4" s="1"/>
  <c r="C289" i="4" l="1"/>
  <c r="D289" i="4" s="1"/>
  <c r="E289" i="4" s="1"/>
  <c r="C290" i="4" l="1"/>
  <c r="D290" i="4" s="1"/>
  <c r="E290" i="4" s="1"/>
  <c r="C291" i="4" l="1"/>
  <c r="D291" i="4" s="1"/>
  <c r="E291" i="4" s="1"/>
  <c r="C292" i="4" l="1"/>
  <c r="D292" i="4" s="1"/>
  <c r="E292" i="4" s="1"/>
  <c r="C293" i="4" l="1"/>
  <c r="D293" i="4" s="1"/>
  <c r="E293" i="4" s="1"/>
  <c r="C294" i="4" l="1"/>
  <c r="D294" i="4" s="1"/>
  <c r="E294" i="4" s="1"/>
  <c r="C295" i="4" l="1"/>
  <c r="D295" i="4" s="1"/>
  <c r="E295" i="4" s="1"/>
  <c r="C296" i="4" l="1"/>
  <c r="D296" i="4" s="1"/>
  <c r="E296" i="4" s="1"/>
  <c r="C297" i="4" l="1"/>
  <c r="D297" i="4" s="1"/>
  <c r="E297" i="4" s="1"/>
  <c r="C298" i="4" l="1"/>
  <c r="D298" i="4" s="1"/>
  <c r="E298" i="4" s="1"/>
  <c r="C299" i="4" l="1"/>
  <c r="D299" i="4" s="1"/>
  <c r="E299" i="4" s="1"/>
  <c r="C300" i="4" l="1"/>
  <c r="D300" i="4" s="1"/>
  <c r="E300" i="4" s="1"/>
  <c r="C301" i="4" l="1"/>
  <c r="D301" i="4" s="1"/>
  <c r="E301" i="4" s="1"/>
  <c r="C302" i="4" l="1"/>
  <c r="D302" i="4" s="1"/>
  <c r="E302" i="4" s="1"/>
  <c r="C303" i="4" l="1"/>
  <c r="D303" i="4" s="1"/>
  <c r="E303" i="4" s="1"/>
  <c r="C304" i="4" l="1"/>
  <c r="D304" i="4" s="1"/>
  <c r="E304" i="4" s="1"/>
  <c r="C305" i="4" l="1"/>
  <c r="D305" i="4" s="1"/>
  <c r="E305" i="4" s="1"/>
  <c r="C306" i="4" l="1"/>
  <c r="D306" i="4" s="1"/>
  <c r="E306" i="4" s="1"/>
  <c r="C307" i="4" l="1"/>
  <c r="D307" i="4" s="1"/>
  <c r="E307" i="4" s="1"/>
  <c r="C308" i="4" l="1"/>
  <c r="D308" i="4" s="1"/>
  <c r="E308" i="4" s="1"/>
  <c r="C309" i="4" l="1"/>
  <c r="D309" i="4" s="1"/>
  <c r="E30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tc={92B97D76-BD17-46CF-97CE-4C8843399A70}</author>
    <author>tc={292BB4E0-8BFD-485F-92C8-1B4AD5971586}</author>
    <author>tc={C36F59FF-1511-4EEE-9039-DCC9F6498D94}</author>
  </authors>
  <commentList>
    <comment ref="H14" authorId="0" shapeId="0" xr:uid="{92B97D76-BD17-46CF-97CE-4C8843399A70}">
      <text>
        <t>[הערה משורשרת]
גירסת Excel שברשותך מאפשרת לך לקרוא הערה משורשרת זו; עם זאת, כל שינויי העריכה שיתבצעו בה יוסרו אם הקובץ ייפתח בגירסה חדשה יותר של Excel. למידע נוסף: https://go.microsoft.com/fwlink/?linkid=870924
הערה:
    נהוג חצי אחוז + מע"מ</t>
      </text>
    </comment>
    <comment ref="H22" authorId="1" shapeId="0" xr:uid="{292BB4E0-8BFD-485F-92C8-1B4AD5971586}">
      <text>
        <t>[הערה משורשרת]
גירסת Excel שברשותך מאפשרת לך לקרוא הערה משורשרת זו; עם זאת, כל שינויי העריכה שיתבצעו בה יוסרו אם הקובץ ייפתח בגירסה חדשה יותר של Excel. למידע נוסף: https://go.microsoft.com/fwlink/?linkid=870924
הערה:
    4,500-8,000 תלוי ביועץ ובמורכבות התיק</t>
      </text>
    </comment>
    <comment ref="H27" authorId="2" shapeId="0" xr:uid="{C36F59FF-1511-4EEE-9039-DCC9F6498D94}">
      <text>
        <t>[הערה משורשרת]
גירסת Excel שברשותך מאפשרת לך לקרוא הערה משורשרת זו; עם זאת, כל שינויי העריכה שיתבצעו בה יוסרו אם הקובץ ייפתח בגירסה חדשה יותר של Excel. למידע נוסף: https://go.microsoft.com/fwlink/?linkid=870924
הערה:
    נהוג 2% + מע"מ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</authors>
  <commentList>
    <comment ref="H14" authorId="0" shapeId="0" xr:uid="{79A8C50D-1E1F-40FE-B56A-254497BEED16}">
      <text>
        <r>
          <rPr>
            <b/>
            <sz val="9"/>
            <color indexed="81"/>
            <rFont val="Tahoma"/>
            <charset val="177"/>
          </rPr>
          <t>ASUS:</t>
        </r>
        <r>
          <rPr>
            <sz val="9"/>
            <color indexed="81"/>
            <rFont val="Tahoma"/>
            <charset val="177"/>
          </rPr>
          <t xml:space="preserve">
בגובה 8% במידה ויש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<sst xmlns="http://schemas.openxmlformats.org/spreadsheetml/2006/main" count="308" uniqueCount="213">
  <si>
    <t>כמות השנים</t>
  </si>
  <si>
    <t>הכנסות משכירות - לפני שיפוץ</t>
  </si>
  <si>
    <t>הון עצמי לרכישת הדירה</t>
  </si>
  <si>
    <t>הכנסות משכירות אחרי שיפוץ -3750 מש"ח</t>
  </si>
  <si>
    <t>משכנתא</t>
  </si>
  <si>
    <t>סה"כ הכנסות משכירות</t>
  </si>
  <si>
    <t>הלוואות נוספות</t>
  </si>
  <si>
    <t>עלויות נלוות</t>
  </si>
  <si>
    <t>הוצאות ריבית שנתיות</t>
  </si>
  <si>
    <t>הון עצמי לכל לעסקה</t>
  </si>
  <si>
    <t xml:space="preserve">תשלומי קרן בשנה על משכנתא </t>
  </si>
  <si>
    <t>אחוז מימון</t>
  </si>
  <si>
    <t>סה"כ החזר בשנה קרן וריבית</t>
  </si>
  <si>
    <t>תזרים שנתי משכירות</t>
  </si>
  <si>
    <t>הוצאות</t>
  </si>
  <si>
    <t>תזרים חודשי משכירות</t>
  </si>
  <si>
    <t>רכישה הדירה</t>
  </si>
  <si>
    <t>סה"כ רווח בשנה - תזרים + קרן</t>
  </si>
  <si>
    <t>מחיר קניה</t>
  </si>
  <si>
    <t>תשואה על הון עצמי - תזרים +קרן</t>
  </si>
  <si>
    <t>מס רכישה</t>
  </si>
  <si>
    <t>עו"ד רכישה</t>
  </si>
  <si>
    <t>רישום הערת אזהרה(טאבו)</t>
  </si>
  <si>
    <t>צפי מכירה בעוד 5 שנים</t>
  </si>
  <si>
    <t>רישום בטאבו</t>
  </si>
  <si>
    <t>רווח במכירה</t>
  </si>
  <si>
    <t>סה"כ רכישת דירה</t>
  </si>
  <si>
    <t>רווח משכירות משך התקופה</t>
  </si>
  <si>
    <t>שמאות ועוד</t>
  </si>
  <si>
    <t>סה"כ רווח בעסקה</t>
  </si>
  <si>
    <t>שמאי א' -</t>
  </si>
  <si>
    <t>סה"כ רווח ממוצע בשנה</t>
  </si>
  <si>
    <t>הזמנת תיק טאבו-תשריט בניין</t>
  </si>
  <si>
    <t>סה"כ תשואה על ההון העצמי בממוצע בשנה</t>
  </si>
  <si>
    <t>יועץ משכנתא</t>
  </si>
  <si>
    <t>סה"כ שמאות</t>
  </si>
  <si>
    <t>מלווה</t>
  </si>
  <si>
    <t>תיווך רכישה</t>
  </si>
  <si>
    <t>בונוס למתווך רכישה</t>
  </si>
  <si>
    <t>סה"כ תיווך רכישה וליווי</t>
  </si>
  <si>
    <t>רשויות</t>
  </si>
  <si>
    <t>עירייה-העברת בעלות(מכירה)</t>
  </si>
  <si>
    <t>סה"כ רשויות</t>
  </si>
  <si>
    <t>שיפוץ, ריהוט ועיצוב פנים</t>
  </si>
  <si>
    <t>שיפוץ מלא</t>
  </si>
  <si>
    <t xml:space="preserve">הום סטיילניג כולל ריהוט מלא </t>
  </si>
  <si>
    <t>מזגנים</t>
  </si>
  <si>
    <t>דוד שמש</t>
  </si>
  <si>
    <t>דלת</t>
  </si>
  <si>
    <t>חלונות</t>
  </si>
  <si>
    <t>סה"כ שיפוץ וריהוט</t>
  </si>
  <si>
    <t>5% הוצאות בלתי צפויות</t>
  </si>
  <si>
    <t>סה"כ הוצאות רכישה והשבחה</t>
  </si>
  <si>
    <t>ניהול נכס שנה ראשונה</t>
  </si>
  <si>
    <t>ניהול והחזקה שנתית</t>
  </si>
  <si>
    <t>איתור שוכרים</t>
  </si>
  <si>
    <t>סה"כ ניהול נכס</t>
  </si>
  <si>
    <t>עלויות מימון</t>
  </si>
  <si>
    <t>עלות ריבית משכנתא</t>
  </si>
  <si>
    <t>הלוואה נוספת</t>
  </si>
  <si>
    <t>סה"כ עלויות מימון</t>
  </si>
  <si>
    <t>הון עצמי למשכנתא</t>
  </si>
  <si>
    <t>הכנסות משכירות אחרי שיפוץ -3750</t>
  </si>
  <si>
    <t xml:space="preserve">תשלומי קרן בשנה על הלוואות </t>
  </si>
  <si>
    <t>סה"כ רווח שנתי - הכנסות פחות הוצאות ריבית</t>
  </si>
  <si>
    <t xml:space="preserve">תשואה על הון עצמי </t>
  </si>
  <si>
    <t>ליווי עסקה</t>
  </si>
  <si>
    <t>סכום הלוואה</t>
  </si>
  <si>
    <t>ריבית שנתית</t>
  </si>
  <si>
    <t>תקופה בשנים</t>
  </si>
  <si>
    <t>תשלומים בשנה</t>
  </si>
  <si>
    <t>מספר תשלום</t>
  </si>
  <si>
    <t>החזר חודשי</t>
  </si>
  <si>
    <t>פרעון ריבית</t>
  </si>
  <si>
    <t>פרעון קרן</t>
  </si>
  <si>
    <t>יתרה</t>
  </si>
  <si>
    <t>נכס</t>
  </si>
  <si>
    <t>רכישה</t>
  </si>
  <si>
    <t>עו"ד</t>
  </si>
  <si>
    <t>רישום הערת אזהרה(טאבו) - 159 ₪</t>
  </si>
  <si>
    <t>רישום בטאבו- 33 ₪</t>
  </si>
  <si>
    <t>עו"ד מכירה</t>
  </si>
  <si>
    <t>אחר</t>
  </si>
  <si>
    <t>סה"כ עו"ד ומיסים</t>
  </si>
  <si>
    <t>שמאות</t>
  </si>
  <si>
    <t>ביטוח</t>
  </si>
  <si>
    <t>הזמנת תיק טאבו-תשריט בניין(33 ₪)</t>
  </si>
  <si>
    <t>תיווך</t>
  </si>
  <si>
    <t>תיווך מכירה-לא בטוח</t>
  </si>
  <si>
    <t>בונוס למתווך-מכירה</t>
  </si>
  <si>
    <t>תיווך השכרה</t>
  </si>
  <si>
    <t>בונוס למתווך-השכרה</t>
  </si>
  <si>
    <t>סה"כ תיווך וליווי</t>
  </si>
  <si>
    <t>עירייה-העברת בעלות(מכירה) - 49 ₪</t>
  </si>
  <si>
    <t>עירייה-תשלומי ארנונה:</t>
  </si>
  <si>
    <t>חברת גז:</t>
  </si>
  <si>
    <t>חברת חשמל:</t>
  </si>
  <si>
    <t>חברת המים:</t>
  </si>
  <si>
    <t>שיפוץ</t>
  </si>
  <si>
    <t>חיבור גז</t>
  </si>
  <si>
    <t>דלת כניסה</t>
  </si>
  <si>
    <t>דלתות פנים</t>
  </si>
  <si>
    <t>עיצוב פנים+מעצבת</t>
  </si>
  <si>
    <t>סה"כ שיפוץ</t>
  </si>
  <si>
    <t>ציוד</t>
  </si>
  <si>
    <t>ריהוט</t>
  </si>
  <si>
    <t>מוצרי חשמל</t>
  </si>
  <si>
    <t>גופי תאורה+איקאה</t>
  </si>
  <si>
    <t>הובלות+הרכבה</t>
  </si>
  <si>
    <t>מיזוג 4 מזגנים</t>
  </si>
  <si>
    <t>ברזיל ניל,כיורים וכו'</t>
  </si>
  <si>
    <t>סה"כ ציוד</t>
  </si>
  <si>
    <t>יוצאי דופן</t>
  </si>
  <si>
    <t>פינוי שוכר(הובלה+חודשי שכירות)</t>
  </si>
  <si>
    <t>ועד בית</t>
  </si>
  <si>
    <t>סה"כ הוצאות</t>
  </si>
  <si>
    <t>עלות הכסף</t>
  </si>
  <si>
    <t>ריבית משכנתא לתקופה</t>
  </si>
  <si>
    <t>הכנסות</t>
  </si>
  <si>
    <t>שכירות חודשית - 10 חודשים - 2000</t>
  </si>
  <si>
    <t>שכירות חודשית - 48 חודשים - 3600</t>
  </si>
  <si>
    <t>רווח מתזרים בהפחת ריבית משכנתא</t>
  </si>
  <si>
    <t>צפי מכירה זהיר</t>
  </si>
  <si>
    <t>צפי מכירה רגיל</t>
  </si>
  <si>
    <t>צפי מכירה אופטימי</t>
  </si>
  <si>
    <t>רווח ממכירה מצב זהיר</t>
  </si>
  <si>
    <t>רווח ממכירה מצב רגיל</t>
  </si>
  <si>
    <t>רווחה ממכיר מצב אופטימי</t>
  </si>
  <si>
    <t>רווח</t>
  </si>
  <si>
    <t>רווח מצב זהיר</t>
  </si>
  <si>
    <t>רווח מצב רגיל</t>
  </si>
  <si>
    <t>רווח מצב אופטימי</t>
  </si>
  <si>
    <t xml:space="preserve">    הוצאות</t>
  </si>
  <si>
    <t xml:space="preserve">    הכנסות שנתיות</t>
  </si>
  <si>
    <t>תיווך וליווי רכישה</t>
  </si>
  <si>
    <t xml:space="preserve">   הוצאות</t>
  </si>
  <si>
    <t xml:space="preserve">  הכנסות שנתיות</t>
  </si>
  <si>
    <t>מחשבון שיפוץ</t>
  </si>
  <si>
    <t>תיקונים</t>
  </si>
  <si>
    <t>מטבח</t>
  </si>
  <si>
    <t xml:space="preserve"> 1 חדר שרותים</t>
  </si>
  <si>
    <t>חדר שירותים 2</t>
  </si>
  <si>
    <t>ריצוף</t>
  </si>
  <si>
    <t>מכני</t>
  </si>
  <si>
    <t>אינסטלציה</t>
  </si>
  <si>
    <t>חשמל</t>
  </si>
  <si>
    <t>החלפה מלאה</t>
  </si>
  <si>
    <t>צביעת ארונות</t>
  </si>
  <si>
    <t>כיור, שירותים, מראה ותאורה</t>
  </si>
  <si>
    <t>החלפה</t>
  </si>
  <si>
    <t>לוח חשמל</t>
  </si>
  <si>
    <t>חוטי חשמל</t>
  </si>
  <si>
    <t>שקעים ומתגים</t>
  </si>
  <si>
    <t>גופי תאורה</t>
  </si>
  <si>
    <t>דלתות</t>
  </si>
  <si>
    <t>מרזבים</t>
  </si>
  <si>
    <t>החלפת/התקנת דק</t>
  </si>
  <si>
    <t>מרפסת</t>
  </si>
  <si>
    <t>צביעה חיצונית</t>
  </si>
  <si>
    <t>ידיות</t>
  </si>
  <si>
    <t>תאורה</t>
  </si>
  <si>
    <t>ניקיון</t>
  </si>
  <si>
    <t>תמונות מקצועיות</t>
  </si>
  <si>
    <t xml:space="preserve"> סה"כ שיפוץ</t>
  </si>
  <si>
    <t>סכום סופי</t>
  </si>
  <si>
    <t>עלויות מכירה</t>
  </si>
  <si>
    <t>תיווך מכירה</t>
  </si>
  <si>
    <t>סה"כ עלויות מכירה</t>
  </si>
  <si>
    <t>חידוש ארונות (למנציה)</t>
  </si>
  <si>
    <t xml:space="preserve">תאורה </t>
  </si>
  <si>
    <t xml:space="preserve">סנטריה מלא </t>
  </si>
  <si>
    <t xml:space="preserve">מראה </t>
  </si>
  <si>
    <t xml:space="preserve">שרותים ו-או כיור </t>
  </si>
  <si>
    <t xml:space="preserve">פרקט </t>
  </si>
  <si>
    <t>התקנת פרקט</t>
  </si>
  <si>
    <t>אריחים</t>
  </si>
  <si>
    <t>התקנת אריחים</t>
  </si>
  <si>
    <t>התקנת מזגנים</t>
  </si>
  <si>
    <t>דוד מים / שמש</t>
  </si>
  <si>
    <t>משקופים</t>
  </si>
  <si>
    <t>תיקוני חלונות קיימים / תריסים</t>
  </si>
  <si>
    <t>אלומיניום חדש</t>
  </si>
  <si>
    <t>איטום גג</t>
  </si>
  <si>
    <t>דלתות וחלונות</t>
  </si>
  <si>
    <t>הוצאות נוספות ושונות</t>
  </si>
  <si>
    <t>שדרוג חדר מדרגות / שבילי גישה</t>
  </si>
  <si>
    <t>תאורת פנים</t>
  </si>
  <si>
    <t>מכולות ופינוי פסולת</t>
  </si>
  <si>
    <t>בלת"מ. (10%)</t>
  </si>
  <si>
    <t>שכירות לפני השבחה</t>
  </si>
  <si>
    <t>שכירות אחרי שיפוץ</t>
  </si>
  <si>
    <t>ריבית שנתית (אחוז)</t>
  </si>
  <si>
    <t>החזר חודשי כולל</t>
  </si>
  <si>
    <t>(נהוג חצי אחוז+מע"מ)</t>
  </si>
  <si>
    <t>(בגובה 8% במידה ויש)</t>
  </si>
  <si>
    <t>(בין 4,500-8,000 ₪ תלוי ביועץ ובמורכבות התיק)</t>
  </si>
  <si>
    <t>(נהוג 25,000 - 40,000 ₪ )</t>
  </si>
  <si>
    <t>(נהוג 2% + מע"מ)</t>
  </si>
  <si>
    <t>(נהוג חודש שכירות + מע"מ)</t>
  </si>
  <si>
    <t>(נהוג 1,000 ₪ +חודש שכירות + מע"מ)</t>
  </si>
  <si>
    <t>(נהוג חצי אחוז + מע"מ)</t>
  </si>
  <si>
    <t>חישוב תשואה</t>
  </si>
  <si>
    <t>רווח בניקוי עלות המימון</t>
  </si>
  <si>
    <t>תשואה במימוש</t>
  </si>
  <si>
    <t>שווי הנכס לפני השבחה</t>
  </si>
  <si>
    <t>שווי הנכס אחרי שיפוץ</t>
  </si>
  <si>
    <t>רווח בניקוי עלות שיפוץ</t>
  </si>
  <si>
    <t>תשואה</t>
  </si>
  <si>
    <t xml:space="preserve">הלוואות נוספות </t>
  </si>
  <si>
    <t xml:space="preserve">סה"כ הלוואה לשיפוץ </t>
  </si>
  <si>
    <t>הסכום נלקח מגליון שיפוץ</t>
  </si>
  <si>
    <t>רישום הערת אזהרה (טאבו)</t>
  </si>
  <si>
    <t>משך הפרויקט בחודשים עד מכירה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</si>
</sst>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₪&quot;\ * #,##0.00_ ;_ &quot;₪&quot;\ * \-#,##0.00_ ;_ &quot;₪&quot;\ * &quot;-&quot;??_ ;_ @_ "/>
    <numFmt numFmtId="164" formatCode="[$ ₪]#,##0"/>
    <numFmt numFmtId="165" formatCode="0.0%"/>
    <numFmt numFmtId="166" formatCode="_ [$₪-40D]\ * #,##0.00_ ;_ [$₪-40D]\ * \-#,##0.00_ ;_ [$₪-40D]\ * &quot;-&quot;??_ ;_ @_ "/>
    <numFmt numFmtId="169" formatCode="_ [$₪-40D]\ * #,##0_ ;_ [$₪-40D]\ * \-#,##0_ ;_ [$₪-40D]\ * &quot;-&quot;??_ ;_ @_ "/>
  </numFmts>
  <fonts count="54" x14ac:knownFonts="1">
    <font>
      <sz val="10"/>
      <color rgb="FF000000"/>
      <name val="Arial"/>
    </font>
    <font>
      <sz val="12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3"/>
      <color rgb="FF000000"/>
      <name val="Arial"/>
      <family val="2"/>
    </font>
    <font>
      <b/>
      <sz val="15"/>
      <color rgb="FFFFFFFF"/>
      <name val="Arial"/>
      <family val="2"/>
    </font>
    <font>
      <b/>
      <sz val="15"/>
      <color rgb="FF000000"/>
      <name val="Arial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0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Arial"/>
      <family val="2"/>
    </font>
    <font>
      <sz val="13"/>
      <color rgb="FF000000"/>
      <name val="Tahoma"/>
      <family val="2"/>
    </font>
    <font>
      <sz val="11"/>
      <color rgb="FF000000"/>
      <name val="Tahoma"/>
      <family val="2"/>
    </font>
    <font>
      <b/>
      <sz val="15"/>
      <color rgb="FFFFFFFF"/>
      <name val="Tahoma"/>
      <family val="2"/>
    </font>
    <font>
      <sz val="10"/>
      <color rgb="FF000000"/>
      <name val="Arial"/>
      <family val="2"/>
    </font>
    <font>
      <b/>
      <sz val="18"/>
      <color rgb="FFFFFFFF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2"/>
      <name val="Arial"/>
      <family val="2"/>
    </font>
    <font>
      <b/>
      <sz val="14"/>
      <color rgb="FFFFFF00"/>
      <name val="Arial"/>
      <family val="2"/>
    </font>
    <font>
      <b/>
      <sz val="16"/>
      <color theme="0"/>
      <name val="Calibri"/>
      <family val="2"/>
    </font>
    <font>
      <b/>
      <sz val="16"/>
      <color theme="0"/>
      <name val="Calibri"/>
      <family val="2"/>
      <charset val="177"/>
    </font>
    <font>
      <sz val="10"/>
      <color theme="0"/>
      <name val="Arial"/>
      <family val="2"/>
      <charset val="177"/>
    </font>
    <font>
      <sz val="10"/>
      <color rgb="FF000000"/>
      <name val="Arial"/>
    </font>
    <font>
      <sz val="11"/>
      <color theme="1"/>
      <name val="Arial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b/>
      <u/>
      <sz val="18"/>
      <color theme="0"/>
      <name val="Calibri"/>
      <family val="2"/>
    </font>
    <font>
      <b/>
      <sz val="14"/>
      <color theme="0"/>
      <name val="Calibri"/>
      <family val="2"/>
    </font>
    <font>
      <b/>
      <u/>
      <sz val="14"/>
      <color theme="0"/>
      <name val="Calibri"/>
      <family val="2"/>
    </font>
    <font>
      <sz val="11"/>
      <color theme="0"/>
      <name val="Calibri"/>
      <family val="2"/>
    </font>
    <font>
      <b/>
      <u/>
      <sz val="11"/>
      <color theme="0"/>
      <name val="Calibri"/>
      <family val="2"/>
    </font>
    <font>
      <b/>
      <sz val="11"/>
      <color theme="0"/>
      <name val="Calibri"/>
      <family val="2"/>
    </font>
    <font>
      <sz val="10"/>
      <color theme="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AC090"/>
        <bgColor rgb="FFFAC09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FDE9D9"/>
        <bgColor rgb="FFFDE9D9"/>
      </patternFill>
    </fill>
    <fill>
      <patternFill patternType="solid">
        <fgColor rgb="FF274E13"/>
        <bgColor rgb="FF274E13"/>
      </patternFill>
    </fill>
    <fill>
      <patternFill patternType="solid">
        <fgColor rgb="FF6AA84F"/>
        <bgColor rgb="FF6AA84F"/>
      </patternFill>
    </fill>
    <fill>
      <patternFill patternType="solid">
        <fgColor rgb="FFFFFFCC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rgb="FFCC0000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rgb="FFFF0000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FAC090"/>
      </patternFill>
    </fill>
    <fill>
      <patternFill patternType="solid">
        <fgColor rgb="FF00B050"/>
        <bgColor rgb="FF38761D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AC090"/>
      </patternFill>
    </fill>
    <fill>
      <patternFill patternType="solid">
        <fgColor rgb="FF00B050"/>
        <bgColor rgb="FF00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2B6B6"/>
        <bgColor indexed="64"/>
      </patternFill>
    </fill>
    <fill>
      <patternFill patternType="solid">
        <fgColor rgb="FFF9CFC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A2EAC1"/>
        <bgColor indexed="64"/>
      </patternFill>
    </fill>
    <fill>
      <patternFill patternType="solid">
        <fgColor rgb="FFA2EAC1"/>
        <bgColor rgb="FFFFFFFF"/>
      </patternFill>
    </fill>
    <fill>
      <patternFill patternType="solid">
        <fgColor rgb="FFC6F7DA"/>
        <bgColor indexed="64"/>
      </patternFill>
    </fill>
    <fill>
      <patternFill patternType="solid">
        <fgColor rgb="FFC6F7DA"/>
        <bgColor rgb="FFFFFFFF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14999847407452621"/>
        <bgColor rgb="FFFFFF00"/>
      </patternFill>
    </fill>
    <fill>
      <patternFill patternType="solid">
        <fgColor rgb="FFA31F37"/>
        <bgColor indexed="64"/>
      </patternFill>
    </fill>
    <fill>
      <patternFill patternType="solid">
        <fgColor rgb="FFF9CFCF"/>
        <bgColor rgb="FFFFFFFF"/>
      </patternFill>
    </fill>
    <fill>
      <patternFill patternType="solid">
        <fgColor theme="1" tint="0.249977111117893"/>
        <bgColor rgb="FFA4C2F4"/>
      </patternFill>
    </fill>
    <fill>
      <patternFill patternType="solid">
        <fgColor theme="2" tint="-0.749992370372631"/>
        <bgColor rgb="FFFFFF00"/>
      </patternFill>
    </fill>
    <fill>
      <patternFill patternType="solid">
        <fgColor theme="2" tint="-0.749992370372631"/>
        <bgColor rgb="FFA4C2F4"/>
      </patternFill>
    </fill>
    <fill>
      <patternFill patternType="solid">
        <fgColor theme="1" tint="0.14999847407452621"/>
        <bgColor rgb="FFA4C2F4"/>
      </patternFill>
    </fill>
    <fill>
      <patternFill patternType="solid">
        <fgColor rgb="FFA31F37"/>
        <bgColor rgb="FFEFEFEF"/>
      </patternFill>
    </fill>
    <fill>
      <patternFill patternType="solid">
        <fgColor theme="1"/>
        <bgColor rgb="FF99CCFF"/>
      </patternFill>
    </fill>
    <fill>
      <patternFill patternType="solid">
        <fgColor theme="1" tint="0.249977111117893"/>
        <bgColor rgb="FFFFFFFF"/>
      </patternFill>
    </fill>
    <fill>
      <patternFill patternType="solid">
        <fgColor theme="0"/>
        <bgColor rgb="FF0070C0"/>
      </patternFill>
    </fill>
    <fill>
      <patternFill patternType="solid">
        <fgColor rgb="FF00B050"/>
        <bgColor rgb="FFFFFF0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rgb="FFF2B6B6"/>
        <bgColor rgb="FFFFFF00"/>
      </patternFill>
    </fill>
    <fill>
      <patternFill patternType="solid">
        <fgColor rgb="FFF9CFCF"/>
        <bgColor rgb="FFFFFF00"/>
      </patternFill>
    </fill>
    <fill>
      <patternFill patternType="solid">
        <fgColor rgb="FFC00000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A31F37"/>
        <bgColor rgb="FF92CDDC"/>
      </patternFill>
    </fill>
    <fill>
      <patternFill patternType="solid">
        <fgColor rgb="FFA31F37"/>
        <bgColor rgb="FFD8D8D8"/>
      </patternFill>
    </fill>
    <fill>
      <patternFill patternType="solid">
        <fgColor rgb="FF00B050"/>
        <bgColor rgb="FFD8D8D8"/>
      </patternFill>
    </fill>
    <fill>
      <patternFill patternType="solid">
        <fgColor rgb="FFC6F7DA"/>
        <bgColor rgb="FFFFFF00"/>
      </patternFill>
    </fill>
    <fill>
      <patternFill patternType="solid">
        <fgColor rgb="FFA2EAC1"/>
        <bgColor rgb="FFFFFF00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5" fillId="10" borderId="11" applyNumberFormat="0" applyFont="0" applyAlignment="0" applyProtection="0"/>
    <xf numFmtId="44" fontId="36" fillId="0" borderId="0" applyFont="0" applyFill="0" applyBorder="0" applyAlignment="0" applyProtection="0"/>
    <xf numFmtId="0" fontId="37" fillId="0" borderId="0"/>
    <xf numFmtId="9" fontId="36" fillId="0" borderId="0" applyFont="0" applyFill="0" applyBorder="0" applyAlignment="0" applyProtection="0"/>
  </cellStyleXfs>
  <cellXfs count="25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right"/>
    </xf>
    <xf numFmtId="10" fontId="6" fillId="2" borderId="0" xfId="0" applyNumberFormat="1" applyFont="1" applyFill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11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  <xf numFmtId="10" fontId="16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7" fillId="2" borderId="0" xfId="0" applyFont="1" applyFill="1" applyAlignment="1">
      <alignment horizontal="center" vertical="top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20" fillId="6" borderId="3" xfId="0" applyFont="1" applyFill="1" applyBorder="1" applyAlignment="1">
      <alignment horizontal="center"/>
    </xf>
    <xf numFmtId="3" fontId="5" fillId="6" borderId="3" xfId="0" applyNumberFormat="1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0" fillId="0" borderId="9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3" fontId="3" fillId="5" borderId="3" xfId="0" applyNumberFormat="1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0" fontId="19" fillId="4" borderId="3" xfId="0" applyFont="1" applyFill="1" applyBorder="1" applyAlignment="1">
      <alignment horizontal="center"/>
    </xf>
    <xf numFmtId="3" fontId="21" fillId="4" borderId="1" xfId="0" applyNumberFormat="1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3" fontId="21" fillId="4" borderId="9" xfId="0" applyNumberFormat="1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3" fontId="14" fillId="6" borderId="3" xfId="0" applyNumberFormat="1" applyFont="1" applyFill="1" applyBorder="1" applyAlignment="1">
      <alignment horizontal="center"/>
    </xf>
    <xf numFmtId="0" fontId="22" fillId="6" borderId="3" xfId="0" applyFont="1" applyFill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4" fillId="8" borderId="3" xfId="0" applyFont="1" applyFill="1" applyBorder="1" applyAlignment="1">
      <alignment horizontal="center"/>
    </xf>
    <xf numFmtId="3" fontId="15" fillId="8" borderId="3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4" fillId="9" borderId="3" xfId="0" applyFont="1" applyFill="1" applyBorder="1" applyAlignment="1">
      <alignment horizontal="center"/>
    </xf>
    <xf numFmtId="10" fontId="15" fillId="9" borderId="3" xfId="0" applyNumberFormat="1" applyFont="1" applyFill="1" applyBorder="1" applyAlignment="1">
      <alignment horizontal="center"/>
    </xf>
    <xf numFmtId="0" fontId="24" fillId="0" borderId="3" xfId="0" applyFont="1" applyBorder="1" applyAlignment="1">
      <alignment horizontal="center"/>
    </xf>
    <xf numFmtId="10" fontId="15" fillId="0" borderId="3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9" fillId="19" borderId="3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/>
    </xf>
    <xf numFmtId="0" fontId="29" fillId="16" borderId="3" xfId="0" applyFont="1" applyFill="1" applyBorder="1" applyAlignment="1">
      <alignment horizontal="right" vertical="center"/>
    </xf>
    <xf numFmtId="10" fontId="6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29" fillId="16" borderId="4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29" fillId="16" borderId="8" xfId="0" applyFont="1" applyFill="1" applyBorder="1" applyAlignment="1">
      <alignment horizontal="right" vertical="center"/>
    </xf>
    <xf numFmtId="0" fontId="29" fillId="14" borderId="0" xfId="0" applyFont="1" applyFill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0" fillId="20" borderId="3" xfId="0" applyFont="1" applyFill="1" applyBorder="1" applyAlignment="1">
      <alignment horizontal="right" vertical="center"/>
    </xf>
    <xf numFmtId="0" fontId="30" fillId="20" borderId="5" xfId="0" applyFont="1" applyFill="1" applyBorder="1" applyAlignment="1">
      <alignment horizontal="right" vertical="center"/>
    </xf>
    <xf numFmtId="0" fontId="29" fillId="20" borderId="3" xfId="0" applyFont="1" applyFill="1" applyBorder="1" applyAlignment="1">
      <alignment horizontal="right" vertical="center"/>
    </xf>
    <xf numFmtId="0" fontId="29" fillId="20" borderId="5" xfId="0" applyFont="1" applyFill="1" applyBorder="1" applyAlignment="1">
      <alignment horizontal="right" vertical="center"/>
    </xf>
    <xf numFmtId="164" fontId="29" fillId="16" borderId="3" xfId="0" applyNumberFormat="1" applyFont="1" applyFill="1" applyBorder="1" applyAlignment="1">
      <alignment horizontal="center" vertical="center"/>
    </xf>
    <xf numFmtId="164" fontId="29" fillId="16" borderId="4" xfId="0" applyNumberFormat="1" applyFont="1" applyFill="1" applyBorder="1" applyAlignment="1">
      <alignment horizontal="center" vertical="center"/>
    </xf>
    <xf numFmtId="164" fontId="29" fillId="14" borderId="3" xfId="0" applyNumberFormat="1" applyFont="1" applyFill="1" applyBorder="1" applyAlignment="1">
      <alignment horizontal="center" vertical="center"/>
    </xf>
    <xf numFmtId="164" fontId="6" fillId="10" borderId="11" xfId="1" applyNumberFormat="1" applyFont="1" applyAlignment="1">
      <alignment horizontal="center" vertical="center"/>
    </xf>
    <xf numFmtId="0" fontId="6" fillId="10" borderId="11" xfId="1" applyFont="1" applyAlignment="1">
      <alignment horizontal="right" vertical="center"/>
    </xf>
    <xf numFmtId="0" fontId="5" fillId="21" borderId="3" xfId="0" applyFont="1" applyFill="1" applyBorder="1" applyAlignment="1">
      <alignment horizontal="right" vertical="center"/>
    </xf>
    <xf numFmtId="0" fontId="5" fillId="21" borderId="7" xfId="0" applyFont="1" applyFill="1" applyBorder="1" applyAlignment="1">
      <alignment horizontal="right" vertical="center"/>
    </xf>
    <xf numFmtId="0" fontId="5" fillId="21" borderId="4" xfId="0" applyFont="1" applyFill="1" applyBorder="1" applyAlignment="1">
      <alignment horizontal="right" vertical="center"/>
    </xf>
    <xf numFmtId="164" fontId="29" fillId="19" borderId="3" xfId="0" applyNumberFormat="1" applyFont="1" applyFill="1" applyBorder="1" applyAlignment="1">
      <alignment horizontal="center" vertical="center"/>
    </xf>
    <xf numFmtId="164" fontId="29" fillId="20" borderId="3" xfId="0" applyNumberFormat="1" applyFont="1" applyFill="1" applyBorder="1" applyAlignment="1">
      <alignment horizontal="center" vertical="center"/>
    </xf>
    <xf numFmtId="165" fontId="29" fillId="20" borderId="5" xfId="0" applyNumberFormat="1" applyFont="1" applyFill="1" applyBorder="1" applyAlignment="1">
      <alignment horizontal="center" vertical="center"/>
    </xf>
    <xf numFmtId="10" fontId="29" fillId="20" borderId="3" xfId="0" applyNumberFormat="1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right" vertical="center"/>
    </xf>
    <xf numFmtId="0" fontId="5" fillId="22" borderId="3" xfId="0" applyFont="1" applyFill="1" applyBorder="1" applyAlignment="1">
      <alignment horizontal="right" vertical="center"/>
    </xf>
    <xf numFmtId="0" fontId="5" fillId="23" borderId="3" xfId="0" applyFont="1" applyFill="1" applyBorder="1" applyAlignment="1">
      <alignment horizontal="right" vertical="center"/>
    </xf>
    <xf numFmtId="0" fontId="5" fillId="23" borderId="7" xfId="0" applyFont="1" applyFill="1" applyBorder="1" applyAlignment="1">
      <alignment horizontal="right" vertical="center"/>
    </xf>
    <xf numFmtId="0" fontId="5" fillId="23" borderId="4" xfId="0" applyFont="1" applyFill="1" applyBorder="1" applyAlignment="1">
      <alignment horizontal="right" vertical="center"/>
    </xf>
    <xf numFmtId="164" fontId="1" fillId="24" borderId="3" xfId="0" applyNumberFormat="1" applyFont="1" applyFill="1" applyBorder="1" applyAlignment="1">
      <alignment horizontal="center" vertical="center"/>
    </xf>
    <xf numFmtId="164" fontId="1" fillId="25" borderId="3" xfId="0" applyNumberFormat="1" applyFont="1" applyFill="1" applyBorder="1" applyAlignment="1">
      <alignment horizontal="center" vertical="center"/>
    </xf>
    <xf numFmtId="0" fontId="1" fillId="23" borderId="3" xfId="0" applyFont="1" applyFill="1" applyBorder="1" applyAlignment="1">
      <alignment horizontal="right" vertical="center"/>
    </xf>
    <xf numFmtId="0" fontId="7" fillId="23" borderId="3" xfId="0" applyFont="1" applyFill="1" applyBorder="1" applyAlignment="1">
      <alignment vertical="center"/>
    </xf>
    <xf numFmtId="0" fontId="5" fillId="26" borderId="3" xfId="0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9" fillId="33" borderId="12" xfId="0" applyFont="1" applyFill="1" applyBorder="1" applyAlignment="1">
      <alignment horizontal="right" vertical="center"/>
    </xf>
    <xf numFmtId="0" fontId="29" fillId="33" borderId="17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/>
    <xf numFmtId="0" fontId="6" fillId="0" borderId="0" xfId="0" applyFont="1" applyAlignment="1">
      <alignment horizontal="right"/>
    </xf>
    <xf numFmtId="164" fontId="31" fillId="27" borderId="3" xfId="0" applyNumberFormat="1" applyFont="1" applyFill="1" applyBorder="1" applyAlignment="1">
      <alignment horizontal="center" vertical="center"/>
    </xf>
    <xf numFmtId="164" fontId="31" fillId="29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31" fillId="29" borderId="3" xfId="0" applyNumberFormat="1" applyFont="1" applyFill="1" applyBorder="1" applyAlignment="1">
      <alignment horizontal="center" vertical="center"/>
    </xf>
    <xf numFmtId="1" fontId="31" fillId="27" borderId="3" xfId="0" applyNumberFormat="1" applyFont="1" applyFill="1" applyBorder="1" applyAlignment="1">
      <alignment horizontal="center" vertical="center"/>
    </xf>
    <xf numFmtId="164" fontId="6" fillId="28" borderId="3" xfId="0" applyNumberFormat="1" applyFont="1" applyFill="1" applyBorder="1" applyAlignment="1">
      <alignment horizontal="center" vertical="center"/>
    </xf>
    <xf numFmtId="164" fontId="6" fillId="29" borderId="3" xfId="0" applyNumberFormat="1" applyFont="1" applyFill="1" applyBorder="1" applyAlignment="1">
      <alignment horizontal="center" vertical="center"/>
    </xf>
    <xf numFmtId="164" fontId="6" fillId="30" borderId="3" xfId="0" applyNumberFormat="1" applyFont="1" applyFill="1" applyBorder="1" applyAlignment="1">
      <alignment horizontal="center" vertical="center"/>
    </xf>
    <xf numFmtId="164" fontId="31" fillId="24" borderId="3" xfId="0" applyNumberFormat="1" applyFont="1" applyFill="1" applyBorder="1" applyAlignment="1">
      <alignment horizontal="center" vertical="center"/>
    </xf>
    <xf numFmtId="164" fontId="31" fillId="25" borderId="3" xfId="0" applyNumberFormat="1" applyFont="1" applyFill="1" applyBorder="1" applyAlignment="1">
      <alignment horizontal="center" vertical="center"/>
    </xf>
    <xf numFmtId="164" fontId="6" fillId="34" borderId="3" xfId="0" applyNumberFormat="1" applyFont="1" applyFill="1" applyBorder="1" applyAlignment="1">
      <alignment horizontal="center" vertical="center"/>
    </xf>
    <xf numFmtId="164" fontId="6" fillId="24" borderId="3" xfId="0" applyNumberFormat="1" applyFont="1" applyFill="1" applyBorder="1" applyAlignment="1">
      <alignment horizontal="center" vertical="center"/>
    </xf>
    <xf numFmtId="0" fontId="29" fillId="33" borderId="20" xfId="0" applyFont="1" applyFill="1" applyBorder="1" applyAlignment="1">
      <alignment horizontal="right" vertical="center"/>
    </xf>
    <xf numFmtId="0" fontId="29" fillId="33" borderId="21" xfId="0" applyFont="1" applyFill="1" applyBorder="1" applyAlignment="1">
      <alignment horizontal="right" vertical="center"/>
    </xf>
    <xf numFmtId="3" fontId="33" fillId="39" borderId="3" xfId="0" applyNumberFormat="1" applyFont="1" applyFill="1" applyBorder="1" applyAlignment="1">
      <alignment horizontal="center" vertical="center"/>
    </xf>
    <xf numFmtId="0" fontId="33" fillId="40" borderId="3" xfId="0" applyFont="1" applyFill="1" applyBorder="1" applyAlignment="1">
      <alignment horizontal="center" vertical="top"/>
    </xf>
    <xf numFmtId="164" fontId="33" fillId="39" borderId="3" xfId="0" applyNumberFormat="1" applyFont="1" applyFill="1" applyBorder="1" applyAlignment="1">
      <alignment horizontal="center" vertical="center"/>
    </xf>
    <xf numFmtId="10" fontId="33" fillId="39" borderId="3" xfId="0" applyNumberFormat="1" applyFont="1" applyFill="1" applyBorder="1" applyAlignment="1">
      <alignment horizontal="center" vertical="center"/>
    </xf>
    <xf numFmtId="0" fontId="33" fillId="39" borderId="3" xfId="0" applyFont="1" applyFill="1" applyBorder="1" applyAlignment="1">
      <alignment horizontal="center" vertical="center"/>
    </xf>
    <xf numFmtId="164" fontId="18" fillId="29" borderId="3" xfId="0" applyNumberFormat="1" applyFont="1" applyFill="1" applyBorder="1" applyAlignment="1">
      <alignment horizontal="center" vertical="top"/>
    </xf>
    <xf numFmtId="0" fontId="18" fillId="29" borderId="3" xfId="0" applyFont="1" applyFill="1" applyBorder="1" applyAlignment="1">
      <alignment horizontal="center" vertical="top"/>
    </xf>
    <xf numFmtId="164" fontId="18" fillId="25" borderId="3" xfId="0" applyNumberFormat="1" applyFont="1" applyFill="1" applyBorder="1" applyAlignment="1">
      <alignment horizontal="center" vertical="top"/>
    </xf>
    <xf numFmtId="164" fontId="18" fillId="25" borderId="3" xfId="0" applyNumberFormat="1" applyFont="1" applyFill="1" applyBorder="1" applyAlignment="1">
      <alignment horizontal="center" vertical="center"/>
    </xf>
    <xf numFmtId="0" fontId="18" fillId="25" borderId="3" xfId="0" applyFont="1" applyFill="1" applyBorder="1" applyAlignment="1">
      <alignment horizontal="center" vertical="top"/>
    </xf>
    <xf numFmtId="164" fontId="18" fillId="24" borderId="3" xfId="0" applyNumberFormat="1" applyFont="1" applyFill="1" applyBorder="1" applyAlignment="1">
      <alignment horizontal="center" vertical="top"/>
    </xf>
    <xf numFmtId="0" fontId="18" fillId="24" borderId="3" xfId="0" applyFont="1" applyFill="1" applyBorder="1" applyAlignment="1">
      <alignment horizontal="center" vertical="top"/>
    </xf>
    <xf numFmtId="164" fontId="33" fillId="18" borderId="3" xfId="0" applyNumberFormat="1" applyFont="1" applyFill="1" applyBorder="1" applyAlignment="1">
      <alignment horizontal="center" vertical="top"/>
    </xf>
    <xf numFmtId="0" fontId="33" fillId="11" borderId="3" xfId="0" applyFont="1" applyFill="1" applyBorder="1" applyAlignment="1">
      <alignment horizontal="center" vertical="top"/>
    </xf>
    <xf numFmtId="0" fontId="33" fillId="41" borderId="3" xfId="0" applyFont="1" applyFill="1" applyBorder="1" applyAlignment="1">
      <alignment horizontal="center" vertical="center"/>
    </xf>
    <xf numFmtId="0" fontId="42" fillId="0" borderId="33" xfId="0" applyFont="1" applyBorder="1"/>
    <xf numFmtId="166" fontId="0" fillId="0" borderId="0" xfId="2" applyNumberFormat="1" applyFont="1" applyAlignment="1"/>
    <xf numFmtId="0" fontId="42" fillId="0" borderId="33" xfId="0" applyFont="1" applyBorder="1" applyAlignment="1">
      <alignment wrapText="1"/>
    </xf>
    <xf numFmtId="0" fontId="38" fillId="42" borderId="0" xfId="0" applyFont="1" applyFill="1"/>
    <xf numFmtId="166" fontId="38" fillId="42" borderId="0" xfId="2" applyNumberFormat="1" applyFont="1" applyFill="1" applyAlignment="1"/>
    <xf numFmtId="166" fontId="31" fillId="24" borderId="3" xfId="0" applyNumberFormat="1" applyFont="1" applyFill="1" applyBorder="1" applyAlignment="1">
      <alignment horizontal="center" vertical="center"/>
    </xf>
    <xf numFmtId="166" fontId="31" fillId="25" borderId="3" xfId="0" applyNumberFormat="1" applyFont="1" applyFill="1" applyBorder="1" applyAlignment="1">
      <alignment horizontal="center" vertical="center"/>
    </xf>
    <xf numFmtId="0" fontId="21" fillId="0" borderId="0" xfId="0" applyFont="1"/>
    <xf numFmtId="0" fontId="5" fillId="0" borderId="0" xfId="0" applyFont="1" applyAlignment="1">
      <alignment horizontal="right" vertical="center" readingOrder="2"/>
    </xf>
    <xf numFmtId="0" fontId="32" fillId="32" borderId="15" xfId="0" applyFont="1" applyFill="1" applyBorder="1" applyAlignment="1">
      <alignment horizontal="center" vertical="center"/>
    </xf>
    <xf numFmtId="0" fontId="32" fillId="32" borderId="17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right" vertical="center"/>
    </xf>
    <xf numFmtId="0" fontId="13" fillId="13" borderId="2" xfId="0" applyFont="1" applyFill="1" applyBorder="1" applyAlignment="1">
      <alignment vertical="center"/>
    </xf>
    <xf numFmtId="0" fontId="4" fillId="13" borderId="2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/>
    <xf numFmtId="0" fontId="26" fillId="17" borderId="1" xfId="0" applyFont="1" applyFill="1" applyBorder="1" applyAlignment="1">
      <alignment horizontal="right" vertical="center"/>
    </xf>
    <xf numFmtId="0" fontId="27" fillId="18" borderId="2" xfId="0" applyFont="1" applyFill="1" applyBorder="1" applyAlignment="1">
      <alignment horizontal="right" vertical="center"/>
    </xf>
    <xf numFmtId="0" fontId="26" fillId="14" borderId="1" xfId="0" applyFont="1" applyFill="1" applyBorder="1" applyAlignment="1">
      <alignment horizontal="right" vertical="center"/>
    </xf>
    <xf numFmtId="0" fontId="27" fillId="15" borderId="2" xfId="0" applyFont="1" applyFill="1" applyBorder="1" applyAlignment="1">
      <alignment horizontal="right" vertical="center"/>
    </xf>
    <xf numFmtId="0" fontId="29" fillId="12" borderId="1" xfId="0" applyFont="1" applyFill="1" applyBorder="1" applyAlignment="1">
      <alignment horizontal="right" vertical="center"/>
    </xf>
    <xf numFmtId="0" fontId="30" fillId="13" borderId="2" xfId="0" applyFont="1" applyFill="1" applyBorder="1" applyAlignment="1">
      <alignment vertical="center"/>
    </xf>
    <xf numFmtId="0" fontId="32" fillId="32" borderId="16" xfId="0" applyFont="1" applyFill="1" applyBorder="1" applyAlignment="1">
      <alignment horizontal="center" vertical="center"/>
    </xf>
    <xf numFmtId="164" fontId="29" fillId="31" borderId="13" xfId="0" applyNumberFormat="1" applyFont="1" applyFill="1" applyBorder="1" applyAlignment="1">
      <alignment horizontal="center" vertical="center"/>
    </xf>
    <xf numFmtId="164" fontId="29" fillId="31" borderId="18" xfId="0" applyNumberFormat="1" applyFont="1" applyFill="1" applyBorder="1" applyAlignment="1">
      <alignment horizontal="center" vertical="center"/>
    </xf>
    <xf numFmtId="0" fontId="29" fillId="31" borderId="15" xfId="0" applyFont="1" applyFill="1" applyBorder="1" applyAlignment="1">
      <alignment horizontal="center" vertical="center"/>
    </xf>
    <xf numFmtId="0" fontId="29" fillId="31" borderId="17" xfId="0" applyFont="1" applyFill="1" applyBorder="1" applyAlignment="1">
      <alignment horizontal="center" vertical="center"/>
    </xf>
    <xf numFmtId="164" fontId="29" fillId="31" borderId="15" xfId="0" applyNumberFormat="1" applyFont="1" applyFill="1" applyBorder="1" applyAlignment="1">
      <alignment horizontal="center" vertical="center"/>
    </xf>
    <xf numFmtId="164" fontId="29" fillId="31" borderId="17" xfId="0" applyNumberFormat="1" applyFont="1" applyFill="1" applyBorder="1" applyAlignment="1">
      <alignment horizontal="center" vertical="center"/>
    </xf>
    <xf numFmtId="164" fontId="29" fillId="31" borderId="14" xfId="0" applyNumberFormat="1" applyFont="1" applyFill="1" applyBorder="1" applyAlignment="1">
      <alignment horizontal="center" vertical="center"/>
    </xf>
    <xf numFmtId="164" fontId="29" fillId="31" borderId="19" xfId="0" applyNumberFormat="1" applyFont="1" applyFill="1" applyBorder="1" applyAlignment="1">
      <alignment horizontal="center" vertical="center"/>
    </xf>
    <xf numFmtId="164" fontId="29" fillId="37" borderId="24" xfId="0" applyNumberFormat="1" applyFont="1" applyFill="1" applyBorder="1" applyAlignment="1">
      <alignment horizontal="center" vertical="center"/>
    </xf>
    <xf numFmtId="164" fontId="29" fillId="37" borderId="18" xfId="0" applyNumberFormat="1" applyFont="1" applyFill="1" applyBorder="1" applyAlignment="1">
      <alignment horizontal="center" vertical="center"/>
    </xf>
    <xf numFmtId="164" fontId="32" fillId="36" borderId="24" xfId="0" applyNumberFormat="1" applyFont="1" applyFill="1" applyBorder="1" applyAlignment="1">
      <alignment horizontal="center" vertical="center"/>
    </xf>
    <xf numFmtId="164" fontId="32" fillId="36" borderId="18" xfId="0" applyNumberFormat="1" applyFont="1" applyFill="1" applyBorder="1" applyAlignment="1">
      <alignment horizontal="center" vertical="center"/>
    </xf>
    <xf numFmtId="0" fontId="32" fillId="36" borderId="24" xfId="0" applyFont="1" applyFill="1" applyBorder="1" applyAlignment="1">
      <alignment horizontal="center" vertical="center"/>
    </xf>
    <xf numFmtId="0" fontId="32" fillId="36" borderId="18" xfId="0" applyFont="1" applyFill="1" applyBorder="1" applyAlignment="1">
      <alignment horizontal="center" vertical="center"/>
    </xf>
    <xf numFmtId="0" fontId="26" fillId="17" borderId="1" xfId="0" applyFont="1" applyFill="1" applyBorder="1" applyAlignment="1">
      <alignment vertical="center"/>
    </xf>
    <xf numFmtId="0" fontId="27" fillId="18" borderId="2" xfId="0" applyFont="1" applyFill="1" applyBorder="1" applyAlignment="1">
      <alignment vertical="center"/>
    </xf>
    <xf numFmtId="0" fontId="26" fillId="14" borderId="1" xfId="0" applyFont="1" applyFill="1" applyBorder="1" applyAlignment="1">
      <alignment vertical="center"/>
    </xf>
    <xf numFmtId="0" fontId="27" fillId="15" borderId="2" xfId="0" applyFont="1" applyFill="1" applyBorder="1" applyAlignment="1">
      <alignment vertical="center"/>
    </xf>
    <xf numFmtId="0" fontId="12" fillId="2" borderId="0" xfId="0" applyFont="1" applyFill="1" applyAlignment="1">
      <alignment horizontal="right"/>
    </xf>
    <xf numFmtId="0" fontId="32" fillId="36" borderId="23" xfId="0" applyFont="1" applyFill="1" applyBorder="1" applyAlignment="1">
      <alignment horizontal="center" vertical="center"/>
    </xf>
    <xf numFmtId="0" fontId="32" fillId="36" borderId="22" xfId="0" applyFont="1" applyFill="1" applyBorder="1" applyAlignment="1">
      <alignment horizontal="center" vertical="center"/>
    </xf>
    <xf numFmtId="164" fontId="29" fillId="3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33" fillId="38" borderId="1" xfId="0" applyFont="1" applyFill="1" applyBorder="1" applyAlignment="1">
      <alignment horizontal="center" vertical="center"/>
    </xf>
    <xf numFmtId="0" fontId="33" fillId="38" borderId="2" xfId="0" applyFont="1" applyFill="1" applyBorder="1" applyAlignment="1">
      <alignment horizontal="center" vertical="center"/>
    </xf>
    <xf numFmtId="0" fontId="34" fillId="35" borderId="1" xfId="0" applyFont="1" applyFill="1" applyBorder="1" applyAlignment="1">
      <alignment horizontal="center" vertical="center"/>
    </xf>
    <xf numFmtId="0" fontId="35" fillId="11" borderId="2" xfId="0" applyFont="1" applyFill="1" applyBorder="1" applyAlignment="1">
      <alignment vertical="center"/>
    </xf>
    <xf numFmtId="0" fontId="23" fillId="0" borderId="5" xfId="0" applyFont="1" applyBorder="1" applyAlignment="1">
      <alignment horizontal="center"/>
    </xf>
    <xf numFmtId="0" fontId="4" fillId="0" borderId="4" xfId="0" applyFont="1" applyBorder="1"/>
    <xf numFmtId="0" fontId="20" fillId="0" borderId="5" xfId="0" applyFont="1" applyBorder="1" applyAlignment="1">
      <alignment horizontal="center"/>
    </xf>
    <xf numFmtId="0" fontId="4" fillId="0" borderId="8" xfId="0" applyFont="1" applyBorder="1"/>
    <xf numFmtId="0" fontId="20" fillId="5" borderId="1" xfId="0" applyFont="1" applyFill="1" applyBorder="1" applyAlignment="1">
      <alignment horizontal="center"/>
    </xf>
    <xf numFmtId="0" fontId="4" fillId="0" borderId="2" xfId="0" applyFont="1" applyBorder="1"/>
    <xf numFmtId="0" fontId="19" fillId="0" borderId="5" xfId="0" applyFont="1" applyBorder="1" applyAlignment="1">
      <alignment horizontal="center"/>
    </xf>
    <xf numFmtId="0" fontId="40" fillId="44" borderId="26" xfId="0" applyFont="1" applyFill="1" applyBorder="1"/>
    <xf numFmtId="0" fontId="47" fillId="44" borderId="25" xfId="0" applyFont="1" applyFill="1" applyBorder="1" applyAlignment="1">
      <alignment horizontal="center"/>
    </xf>
    <xf numFmtId="166" fontId="39" fillId="45" borderId="39" xfId="2" applyNumberFormat="1" applyFont="1" applyFill="1" applyBorder="1" applyAlignment="1"/>
    <xf numFmtId="0" fontId="42" fillId="0" borderId="39" xfId="0" applyFont="1" applyBorder="1" applyAlignment="1">
      <alignment wrapText="1"/>
    </xf>
    <xf numFmtId="0" fontId="47" fillId="23" borderId="41" xfId="0" applyFont="1" applyFill="1" applyBorder="1" applyAlignment="1">
      <alignment horizontal="center"/>
    </xf>
    <xf numFmtId="0" fontId="40" fillId="23" borderId="42" xfId="0" applyFont="1" applyFill="1" applyBorder="1"/>
    <xf numFmtId="166" fontId="38" fillId="46" borderId="34" xfId="2" applyNumberFormat="1" applyFont="1" applyFill="1" applyBorder="1" applyAlignment="1"/>
    <xf numFmtId="166" fontId="38" fillId="47" borderId="34" xfId="2" applyNumberFormat="1" applyFont="1" applyFill="1" applyBorder="1" applyAlignment="1"/>
    <xf numFmtId="0" fontId="40" fillId="15" borderId="30" xfId="0" applyFont="1" applyFill="1" applyBorder="1"/>
    <xf numFmtId="0" fontId="40" fillId="15" borderId="31" xfId="0" applyFont="1" applyFill="1" applyBorder="1"/>
    <xf numFmtId="0" fontId="40" fillId="15" borderId="32" xfId="0" applyFont="1" applyFill="1" applyBorder="1"/>
    <xf numFmtId="0" fontId="48" fillId="48" borderId="29" xfId="0" applyFont="1" applyFill="1" applyBorder="1" applyAlignment="1">
      <alignment horizontal="center"/>
    </xf>
    <xf numFmtId="0" fontId="40" fillId="33" borderId="28" xfId="0" applyFont="1" applyFill="1" applyBorder="1"/>
    <xf numFmtId="0" fontId="49" fillId="33" borderId="27" xfId="0" applyFont="1" applyFill="1" applyBorder="1" applyAlignment="1">
      <alignment horizontal="center"/>
    </xf>
    <xf numFmtId="0" fontId="48" fillId="51" borderId="35" xfId="0" applyFont="1" applyFill="1" applyBorder="1" applyAlignment="1">
      <alignment horizontal="center" wrapText="1"/>
    </xf>
    <xf numFmtId="0" fontId="50" fillId="33" borderId="36" xfId="0" applyFont="1" applyFill="1" applyBorder="1"/>
    <xf numFmtId="0" fontId="48" fillId="52" borderId="29" xfId="0" applyFont="1" applyFill="1" applyBorder="1" applyAlignment="1">
      <alignment horizontal="center"/>
    </xf>
    <xf numFmtId="0" fontId="50" fillId="18" borderId="30" xfId="0" applyFont="1" applyFill="1" applyBorder="1"/>
    <xf numFmtId="0" fontId="50" fillId="18" borderId="31" xfId="0" applyFont="1" applyFill="1" applyBorder="1"/>
    <xf numFmtId="0" fontId="50" fillId="18" borderId="32" xfId="0" applyFont="1" applyFill="1" applyBorder="1"/>
    <xf numFmtId="0" fontId="50" fillId="18" borderId="33" xfId="0" applyFont="1" applyFill="1" applyBorder="1"/>
    <xf numFmtId="165" fontId="50" fillId="43" borderId="34" xfId="4" applyNumberFormat="1" applyFont="1" applyFill="1" applyBorder="1" applyAlignment="1"/>
    <xf numFmtId="9" fontId="50" fillId="43" borderId="34" xfId="4" applyFont="1" applyFill="1" applyBorder="1" applyAlignment="1"/>
    <xf numFmtId="166" fontId="38" fillId="53" borderId="34" xfId="2" applyNumberFormat="1" applyFont="1" applyFill="1" applyBorder="1" applyAlignment="1"/>
    <xf numFmtId="166" fontId="38" fillId="54" borderId="34" xfId="2" applyNumberFormat="1" applyFont="1" applyFill="1" applyBorder="1" applyAlignment="1"/>
    <xf numFmtId="0" fontId="0" fillId="0" borderId="12" xfId="0" applyFill="1" applyBorder="1"/>
    <xf numFmtId="0" fontId="53" fillId="0" borderId="12" xfId="0" applyFont="1" applyFill="1" applyBorder="1"/>
    <xf numFmtId="169" fontId="38" fillId="49" borderId="36" xfId="2" applyNumberFormat="1" applyFont="1" applyFill="1" applyBorder="1" applyAlignment="1"/>
    <xf numFmtId="169" fontId="38" fillId="0" borderId="33" xfId="0" applyNumberFormat="1" applyFont="1" applyBorder="1"/>
    <xf numFmtId="169" fontId="38" fillId="46" borderId="34" xfId="2" applyNumberFormat="1" applyFont="1" applyFill="1" applyBorder="1" applyAlignment="1"/>
    <xf numFmtId="169" fontId="38" fillId="47" borderId="34" xfId="2" applyNumberFormat="1" applyFont="1" applyFill="1" applyBorder="1" applyAlignment="1"/>
    <xf numFmtId="169" fontId="42" fillId="0" borderId="33" xfId="0" applyNumberFormat="1" applyFont="1" applyBorder="1"/>
    <xf numFmtId="169" fontId="48" fillId="48" borderId="29" xfId="0" applyNumberFormat="1" applyFont="1" applyFill="1" applyBorder="1" applyAlignment="1">
      <alignment horizontal="center"/>
    </xf>
    <xf numFmtId="169" fontId="50" fillId="15" borderId="30" xfId="0" applyNumberFormat="1" applyFont="1" applyFill="1" applyBorder="1"/>
    <xf numFmtId="169" fontId="50" fillId="15" borderId="31" xfId="0" applyNumberFormat="1" applyFont="1" applyFill="1" applyBorder="1"/>
    <xf numFmtId="169" fontId="50" fillId="15" borderId="32" xfId="0" applyNumberFormat="1" applyFont="1" applyFill="1" applyBorder="1"/>
    <xf numFmtId="169" fontId="43" fillId="0" borderId="33" xfId="0" applyNumberFormat="1" applyFont="1" applyBorder="1"/>
    <xf numFmtId="169" fontId="38" fillId="47" borderId="34" xfId="2" applyNumberFormat="1" applyFont="1" applyFill="1" applyBorder="1" applyAlignment="1">
      <alignment horizontal="center"/>
    </xf>
    <xf numFmtId="169" fontId="42" fillId="49" borderId="43" xfId="0" applyNumberFormat="1" applyFont="1" applyFill="1" applyBorder="1"/>
    <xf numFmtId="169" fontId="44" fillId="49" borderId="33" xfId="0" applyNumberFormat="1" applyFont="1" applyFill="1" applyBorder="1"/>
    <xf numFmtId="169" fontId="38" fillId="49" borderId="34" xfId="2" applyNumberFormat="1" applyFont="1" applyFill="1" applyBorder="1" applyAlignment="1"/>
    <xf numFmtId="169" fontId="41" fillId="49" borderId="33" xfId="0" applyNumberFormat="1" applyFont="1" applyFill="1" applyBorder="1"/>
    <xf numFmtId="169" fontId="38" fillId="49" borderId="38" xfId="2" applyNumberFormat="1" applyFont="1" applyFill="1" applyBorder="1" applyAlignment="1"/>
    <xf numFmtId="169" fontId="51" fillId="33" borderId="37" xfId="0" applyNumberFormat="1" applyFont="1" applyFill="1" applyBorder="1"/>
    <xf numFmtId="169" fontId="52" fillId="50" borderId="40" xfId="2" applyNumberFormat="1" applyFont="1" applyFill="1" applyBorder="1" applyAlignment="1"/>
  </cellXfs>
  <cellStyles count="5">
    <cellStyle name="Currency" xfId="2" builtinId="4"/>
    <cellStyle name="Normal" xfId="0" builtinId="0"/>
    <cellStyle name="Normal 2" xfId="3" xr:uid="{15A202B2-7617-4F58-9773-617CB4785D79}"/>
    <cellStyle name="Percent" xfId="4" builtinId="5"/>
    <cellStyle name="הערה" xfId="1" builtinId="10"/>
  </cellStyles>
  <dxfs count="0"/>
  <tableStyles count="0" defaultTableStyle="TableStyleMedium2" defaultPivotStyle="PivotStyleLight16"/>
  <colors>
    <mruColors>
      <color rgb="FFFFFFCC"/>
      <color rgb="FFA2EAC1"/>
      <color rgb="FFC6F7DA"/>
      <color rgb="FFF2B6B6"/>
      <color rgb="FFF9CFCF"/>
      <color rgb="FFA31F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407651</xdr:colOff>
      <xdr:row>1</xdr:row>
      <xdr:rowOff>196850</xdr:rowOff>
    </xdr:from>
    <xdr:ext cx="2400300" cy="2400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0578" y="405935"/>
          <a:ext cx="2400300" cy="2400300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1371600</xdr:colOff>
      <xdr:row>8</xdr:row>
      <xdr:rowOff>295275</xdr:rowOff>
    </xdr:from>
    <xdr:to>
      <xdr:col>8</xdr:col>
      <xdr:colOff>47625</xdr:colOff>
      <xdr:row>8</xdr:row>
      <xdr:rowOff>295275</xdr:rowOff>
    </xdr:to>
    <xdr:cxnSp macro="">
      <xdr:nvCxnSpPr>
        <xdr:cNvPr id="8" name="מחבר ישר 7">
          <a:extLst>
            <a:ext uri="{FF2B5EF4-FFF2-40B4-BE49-F238E27FC236}">
              <a16:creationId xmlns:a16="http://schemas.microsoft.com/office/drawing/2014/main" id="{0341B366-23F5-484C-8707-825959878F36}"/>
            </a:ext>
          </a:extLst>
        </xdr:cNvPr>
        <xdr:cNvCxnSpPr/>
      </xdr:nvCxnSpPr>
      <xdr:spPr>
        <a:xfrm>
          <a:off x="3733800" y="3162300"/>
          <a:ext cx="7896225" cy="0"/>
        </a:xfrm>
        <a:prstGeom prst="line">
          <a:avLst/>
        </a:prstGeom>
        <a:ln w="571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65994</xdr:colOff>
      <xdr:row>2</xdr:row>
      <xdr:rowOff>44450</xdr:rowOff>
    </xdr:from>
    <xdr:ext cx="1952625" cy="19526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28494" y="625475"/>
          <a:ext cx="1952625" cy="1952625"/>
        </a:xfrm>
        <a:prstGeom prst="rect">
          <a:avLst/>
        </a:prstGeom>
        <a:noFill/>
      </xdr:spPr>
    </xdr:pic>
    <xdr:clientData fLocksWithSheet="0"/>
  </xdr:oneCellAnchor>
  <xdr:twoCellAnchor>
    <xdr:from>
      <xdr:col>2</xdr:col>
      <xdr:colOff>1057275</xdr:colOff>
      <xdr:row>9</xdr:row>
      <xdr:rowOff>76200</xdr:rowOff>
    </xdr:from>
    <xdr:to>
      <xdr:col>8</xdr:col>
      <xdr:colOff>19050</xdr:colOff>
      <xdr:row>9</xdr:row>
      <xdr:rowOff>76200</xdr:rowOff>
    </xdr:to>
    <xdr:cxnSp macro="">
      <xdr:nvCxnSpPr>
        <xdr:cNvPr id="3" name="מחבר ישר 2">
          <a:extLst>
            <a:ext uri="{FF2B5EF4-FFF2-40B4-BE49-F238E27FC236}">
              <a16:creationId xmlns:a16="http://schemas.microsoft.com/office/drawing/2014/main" id="{308CCEBA-813A-40A4-8DFA-6C45B8E58C26}"/>
            </a:ext>
          </a:extLst>
        </xdr:cNvPr>
        <xdr:cNvCxnSpPr/>
      </xdr:nvCxnSpPr>
      <xdr:spPr>
        <a:xfrm>
          <a:off x="3419475" y="3133725"/>
          <a:ext cx="9296400" cy="0"/>
        </a:xfrm>
        <a:prstGeom prst="line">
          <a:avLst/>
        </a:prstGeom>
        <a:ln w="571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1054100</xdr:colOff>
      <xdr:row>1</xdr:row>
      <xdr:rowOff>171450</xdr:rowOff>
    </xdr:from>
    <xdr:ext cx="1333500" cy="13335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509511875" y="333375"/>
          <a:ext cx="1333500" cy="13335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921432</xdr:colOff>
      <xdr:row>2</xdr:row>
      <xdr:rowOff>126999</xdr:rowOff>
    </xdr:from>
    <xdr:ext cx="1419225" cy="1419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509558818" y="288924"/>
          <a:ext cx="1419225" cy="14192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</xdr:colOff>
      <xdr:row>4</xdr:row>
      <xdr:rowOff>142875</xdr:rowOff>
    </xdr:from>
    <xdr:ext cx="1952625" cy="1952625"/>
    <xdr:pic>
      <xdr:nvPicPr>
        <xdr:cNvPr id="2" name="image1.png">
          <a:extLst>
            <a:ext uri="{FF2B5EF4-FFF2-40B4-BE49-F238E27FC236}">
              <a16:creationId xmlns:a16="http://schemas.microsoft.com/office/drawing/2014/main" id="{A6EDC3EA-DF13-46F0-A81A-8A04821FACB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46266938" y="1166813"/>
          <a:ext cx="1952625" cy="1952625"/>
        </a:xfrm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אליאור כרמלי" id="{3399D976-7F9D-4C82-88BC-ADB3FDC4EF89}" userId="S::elior@bncisrael.onmicrosoft.com::a05abc03-6df5-41da-b553-ce9b60f723b9" providerId="AD"/>
</personList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4" dT="2023-04-27T07:00:40.93" personId="{3399D976-7F9D-4C82-88BC-ADB3FDC4EF89}" id="{92B97D76-BD17-46CF-97CE-4C8843399A70}">
    <text>נהוג חצי אחוז + מע"מ</text>
  </threadedComment>
  <threadedComment ref="H22" dT="2023-04-27T06:59:35.17" personId="{3399D976-7F9D-4C82-88BC-ADB3FDC4EF89}" id="{292BB4E0-8BFD-485F-92C8-1B4AD5971586}">
    <text>4,500-8,000 תלוי ביועץ ובמורכבות התיק</text>
  </threadedComment>
  <threadedComment ref="H27" dT="2023-04-27T07:01:22.83" personId="{3399D976-7F9D-4C82-88BC-ADB3FDC4EF89}" id="{C36F59FF-1511-4EEE-9039-DCC9F6498D94}">
    <text>נהוג 2% + מע"מ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002"/>
  <sheetViews>
    <sheetView showGridLines="0" zoomScale="60" zoomScaleNormal="60" workbookViewId="0">
      <selection activeCell="G57" sqref="G57:H60"/>
    </sheetView>
  </sheetViews>
  <sheetFormatPr defaultColWidth="12.7109375" defaultRowHeight="15.75" customHeight="1" x14ac:dyDescent="0.2"/>
  <cols>
    <col min="2" max="2" width="22.7109375" customWidth="1"/>
    <col min="3" max="3" width="20.7109375" customWidth="1"/>
    <col min="4" max="4" width="17.5703125" customWidth="1"/>
    <col min="5" max="5" width="46.85546875" customWidth="1"/>
    <col min="6" max="6" width="11" customWidth="1"/>
    <col min="7" max="7" width="15.28515625" customWidth="1"/>
    <col min="8" max="8" width="37.7109375" customWidth="1"/>
  </cols>
  <sheetData>
    <row r="1" spans="1:11" ht="15.75" customHeight="1" x14ac:dyDescent="0.25">
      <c r="A1" s="1"/>
      <c r="B1" s="168"/>
      <c r="C1" s="169"/>
      <c r="D1" s="1"/>
      <c r="E1" s="1"/>
      <c r="F1" s="2"/>
      <c r="G1" s="2"/>
      <c r="H1" s="3"/>
      <c r="I1" s="1"/>
      <c r="J1" s="1"/>
      <c r="K1" s="1"/>
    </row>
    <row r="2" spans="1:11" ht="30" customHeight="1" x14ac:dyDescent="0.2">
      <c r="A2" s="1"/>
      <c r="B2" s="169"/>
      <c r="C2" s="169"/>
      <c r="F2" s="163">
        <v>1</v>
      </c>
      <c r="G2" s="176"/>
      <c r="H2" s="114" t="s">
        <v>0</v>
      </c>
      <c r="I2" s="1"/>
      <c r="J2" s="1"/>
      <c r="K2" s="1"/>
    </row>
    <row r="3" spans="1:11" ht="30" customHeight="1" x14ac:dyDescent="0.2">
      <c r="A3" s="1"/>
      <c r="B3" s="169"/>
      <c r="C3" s="169"/>
      <c r="F3" s="177">
        <f>(G12-F4)</f>
        <v>180000</v>
      </c>
      <c r="G3" s="178"/>
      <c r="H3" s="115" t="s">
        <v>2</v>
      </c>
      <c r="I3" s="1"/>
      <c r="J3" s="1"/>
      <c r="K3" s="1"/>
    </row>
    <row r="4" spans="1:11" ht="30" customHeight="1" x14ac:dyDescent="0.2">
      <c r="A4" s="1"/>
      <c r="B4" s="169"/>
      <c r="C4" s="169"/>
      <c r="F4" s="177">
        <f>(G12*F8)/100</f>
        <v>540000</v>
      </c>
      <c r="G4" s="178"/>
      <c r="H4" s="115" t="s">
        <v>4</v>
      </c>
      <c r="I4" s="1"/>
      <c r="J4" s="1"/>
      <c r="K4" s="1"/>
    </row>
    <row r="5" spans="1:11" ht="30" customHeight="1" x14ac:dyDescent="0.2">
      <c r="A5" s="1"/>
      <c r="B5" s="169"/>
      <c r="C5" s="169"/>
      <c r="F5" s="179"/>
      <c r="G5" s="180"/>
      <c r="H5" s="115" t="s">
        <v>6</v>
      </c>
      <c r="I5" s="1"/>
      <c r="J5" s="1"/>
      <c r="K5" s="1"/>
    </row>
    <row r="6" spans="1:11" ht="30" customHeight="1" x14ac:dyDescent="0.2">
      <c r="A6" s="1"/>
      <c r="B6" s="169"/>
      <c r="C6" s="169"/>
      <c r="F6" s="181">
        <f>SUM(G13:G16,G23,G29,G33,G42)</f>
        <v>225971</v>
      </c>
      <c r="G6" s="182"/>
      <c r="H6" s="115" t="s">
        <v>7</v>
      </c>
      <c r="I6" s="1"/>
      <c r="J6" s="1"/>
      <c r="K6" s="1"/>
    </row>
    <row r="7" spans="1:11" ht="30" customHeight="1" x14ac:dyDescent="0.2">
      <c r="A7" s="1"/>
      <c r="B7" s="169"/>
      <c r="C7" s="169"/>
      <c r="F7" s="183">
        <f>F3+F6</f>
        <v>405971</v>
      </c>
      <c r="G7" s="184"/>
      <c r="H7" s="115" t="s">
        <v>9</v>
      </c>
      <c r="I7" s="1"/>
      <c r="J7" s="1"/>
      <c r="K7" s="1"/>
    </row>
    <row r="8" spans="1:11" ht="30" customHeight="1" x14ac:dyDescent="0.2">
      <c r="A8" s="1"/>
      <c r="B8" s="169"/>
      <c r="C8" s="169"/>
      <c r="F8" s="163">
        <v>75</v>
      </c>
      <c r="G8" s="164"/>
      <c r="H8" s="115" t="s">
        <v>11</v>
      </c>
      <c r="I8" s="1"/>
      <c r="J8" s="1"/>
      <c r="K8" s="1"/>
    </row>
    <row r="9" spans="1:11" ht="50.1" customHeight="1" x14ac:dyDescent="0.2">
      <c r="A9" s="1"/>
      <c r="B9" s="1"/>
      <c r="C9" s="1"/>
      <c r="F9" s="1"/>
      <c r="I9" s="1"/>
      <c r="J9" s="1"/>
      <c r="K9" s="1"/>
    </row>
    <row r="10" spans="1:11" ht="30" customHeight="1" x14ac:dyDescent="0.2">
      <c r="A10" s="1"/>
      <c r="B10" s="1"/>
      <c r="C10" s="61"/>
      <c r="D10" s="170" t="s">
        <v>133</v>
      </c>
      <c r="E10" s="171"/>
      <c r="F10" s="60"/>
      <c r="G10" s="172" t="s">
        <v>132</v>
      </c>
      <c r="H10" s="173"/>
      <c r="I10" s="1"/>
      <c r="J10" s="1"/>
      <c r="K10" s="1"/>
    </row>
    <row r="11" spans="1:11" ht="30" customHeight="1" x14ac:dyDescent="0.2">
      <c r="A11" s="1"/>
      <c r="B11" s="1"/>
      <c r="C11" s="61"/>
      <c r="D11" s="125">
        <v>0</v>
      </c>
      <c r="E11" s="96" t="s">
        <v>1</v>
      </c>
      <c r="F11" s="63"/>
      <c r="G11" s="174" t="s">
        <v>16</v>
      </c>
      <c r="H11" s="175"/>
      <c r="I11" s="1"/>
      <c r="J11" s="1"/>
      <c r="K11" s="1"/>
    </row>
    <row r="12" spans="1:11" ht="30" customHeight="1" x14ac:dyDescent="0.2">
      <c r="A12" s="1"/>
      <c r="B12" s="1"/>
      <c r="C12" s="61"/>
      <c r="D12" s="126">
        <f>3750*12</f>
        <v>45000</v>
      </c>
      <c r="E12" s="105" t="s">
        <v>3</v>
      </c>
      <c r="F12" s="63"/>
      <c r="G12" s="133">
        <v>720000</v>
      </c>
      <c r="H12" s="96" t="s">
        <v>18</v>
      </c>
      <c r="I12" s="1"/>
      <c r="J12" s="1"/>
      <c r="K12" s="1"/>
    </row>
    <row r="13" spans="1:11" ht="30" customHeight="1" x14ac:dyDescent="0.2">
      <c r="A13" s="1"/>
      <c r="B13" s="1"/>
      <c r="C13" s="61"/>
      <c r="D13" s="99">
        <f>SUM(D11:D12)-G49</f>
        <v>41250</v>
      </c>
      <c r="E13" s="64" t="s">
        <v>5</v>
      </c>
      <c r="F13" s="63"/>
      <c r="G13" s="134">
        <v>0</v>
      </c>
      <c r="H13" s="105" t="s">
        <v>20</v>
      </c>
      <c r="I13" s="1"/>
      <c r="J13" s="1"/>
      <c r="K13" s="1"/>
    </row>
    <row r="14" spans="1:11" ht="30" customHeight="1" x14ac:dyDescent="0.25">
      <c r="A14" s="1"/>
      <c r="B14" s="4"/>
      <c r="C14" s="66"/>
      <c r="D14" s="61"/>
      <c r="E14" s="65"/>
      <c r="F14" s="61"/>
      <c r="G14" s="133">
        <v>3500</v>
      </c>
      <c r="H14" s="96" t="s">
        <v>21</v>
      </c>
      <c r="I14" s="1"/>
      <c r="J14" s="1"/>
      <c r="K14" s="1"/>
    </row>
    <row r="15" spans="1:11" ht="30" customHeight="1" x14ac:dyDescent="0.25">
      <c r="A15" s="1"/>
      <c r="B15" s="5"/>
      <c r="C15" s="68"/>
      <c r="D15" s="125">
        <f>G54</f>
        <v>21426.914406600667</v>
      </c>
      <c r="E15" s="103" t="s">
        <v>8</v>
      </c>
      <c r="F15" s="61"/>
      <c r="G15" s="134">
        <v>162</v>
      </c>
      <c r="H15" s="105" t="s">
        <v>22</v>
      </c>
      <c r="I15" s="1"/>
      <c r="J15" s="1"/>
      <c r="K15" s="1"/>
    </row>
    <row r="16" spans="1:11" ht="30" customHeight="1" x14ac:dyDescent="0.25">
      <c r="A16" s="1"/>
      <c r="B16" s="6"/>
      <c r="C16" s="68"/>
      <c r="D16" s="126">
        <f>SUM('לוח סילוקין - שפיצר'!D9:D20)</f>
        <v>9509.5967395611151</v>
      </c>
      <c r="E16" s="110" t="s">
        <v>10</v>
      </c>
      <c r="F16" s="66"/>
      <c r="G16" s="133">
        <v>121</v>
      </c>
      <c r="H16" s="96" t="s">
        <v>24</v>
      </c>
      <c r="I16" s="1"/>
      <c r="J16" s="1"/>
      <c r="K16" s="1"/>
    </row>
    <row r="17" spans="1:11" ht="30" customHeight="1" x14ac:dyDescent="0.25">
      <c r="A17" s="1"/>
      <c r="B17" s="6"/>
      <c r="C17" s="70"/>
      <c r="D17" s="125">
        <f>D16+D15</f>
        <v>30936.511146161782</v>
      </c>
      <c r="E17" s="103" t="s">
        <v>12</v>
      </c>
      <c r="F17" s="66"/>
      <c r="G17" s="91">
        <f>SUM(G12:G16)</f>
        <v>723783</v>
      </c>
      <c r="H17" s="69" t="s">
        <v>26</v>
      </c>
      <c r="I17" s="1"/>
      <c r="J17" s="1"/>
      <c r="K17" s="1"/>
    </row>
    <row r="18" spans="1:11" ht="30" customHeight="1" x14ac:dyDescent="0.25">
      <c r="A18" s="1"/>
      <c r="B18" s="7"/>
      <c r="C18" s="63"/>
      <c r="D18" s="126">
        <f>D13-D17</f>
        <v>10313.488853838218</v>
      </c>
      <c r="E18" s="110" t="s">
        <v>13</v>
      </c>
      <c r="F18" s="71"/>
      <c r="G18" s="63"/>
      <c r="H18" s="63"/>
      <c r="I18" s="1"/>
      <c r="J18" s="1"/>
      <c r="K18" s="1"/>
    </row>
    <row r="19" spans="1:11" ht="30" customHeight="1" x14ac:dyDescent="0.25">
      <c r="A19" s="1"/>
      <c r="B19" s="7"/>
      <c r="C19" s="63"/>
      <c r="D19" s="129">
        <f>D18/12</f>
        <v>859.45740448651816</v>
      </c>
      <c r="E19" s="103" t="s">
        <v>15</v>
      </c>
      <c r="F19" s="71"/>
      <c r="G19" s="165" t="s">
        <v>28</v>
      </c>
      <c r="H19" s="166"/>
      <c r="I19" s="1"/>
      <c r="J19" s="1"/>
      <c r="K19" s="1"/>
    </row>
    <row r="20" spans="1:11" ht="30" customHeight="1" x14ac:dyDescent="0.2">
      <c r="A20" s="1"/>
      <c r="B20" s="1"/>
      <c r="C20" s="63"/>
      <c r="D20" s="100">
        <f>D18+D16</f>
        <v>19823.085593399333</v>
      </c>
      <c r="E20" s="89" t="s">
        <v>17</v>
      </c>
      <c r="F20" s="72"/>
      <c r="G20" s="133">
        <v>400</v>
      </c>
      <c r="H20" s="96" t="s">
        <v>30</v>
      </c>
      <c r="I20" s="1"/>
      <c r="J20" s="1"/>
      <c r="K20" s="1"/>
    </row>
    <row r="21" spans="1:11" ht="30" customHeight="1" x14ac:dyDescent="0.2">
      <c r="A21" s="1"/>
      <c r="B21" s="1"/>
      <c r="C21" s="63"/>
      <c r="D21" s="101">
        <f>(D20)/F7</f>
        <v>4.8828821746871906E-2</v>
      </c>
      <c r="E21" s="90" t="s">
        <v>19</v>
      </c>
      <c r="F21" s="71"/>
      <c r="G21" s="134">
        <v>33</v>
      </c>
      <c r="H21" s="106" t="s">
        <v>32</v>
      </c>
      <c r="I21" s="1"/>
      <c r="J21" s="1"/>
      <c r="K21" s="1"/>
    </row>
    <row r="22" spans="1:11" ht="30" customHeight="1" x14ac:dyDescent="0.2">
      <c r="A22" s="1"/>
      <c r="B22" s="1"/>
      <c r="C22" s="63"/>
      <c r="D22" s="74"/>
      <c r="E22" s="75"/>
      <c r="F22" s="76"/>
      <c r="G22" s="108"/>
      <c r="H22" s="98" t="s">
        <v>34</v>
      </c>
      <c r="I22" s="1"/>
      <c r="J22" s="1"/>
      <c r="K22" s="1"/>
    </row>
    <row r="23" spans="1:11" ht="30" customHeight="1" x14ac:dyDescent="0.2">
      <c r="A23" s="1"/>
      <c r="B23" s="1"/>
      <c r="C23" s="63"/>
      <c r="D23" s="68"/>
      <c r="E23" s="66"/>
      <c r="F23" s="63"/>
      <c r="G23" s="92">
        <f>SUM(G20:G22)</f>
        <v>433</v>
      </c>
      <c r="H23" s="78" t="s">
        <v>35</v>
      </c>
      <c r="I23" s="1"/>
      <c r="J23" s="1"/>
      <c r="K23" s="1"/>
    </row>
    <row r="24" spans="1:11" ht="30" customHeight="1" x14ac:dyDescent="0.2">
      <c r="A24" s="1"/>
      <c r="B24" s="1"/>
      <c r="C24" s="63"/>
      <c r="D24" s="130">
        <f>930000*1.044*1.044*1.044*1.044*1.044</f>
        <v>1153414.5932184884</v>
      </c>
      <c r="E24" s="104" t="s">
        <v>23</v>
      </c>
      <c r="F24" s="63"/>
      <c r="G24" s="63"/>
      <c r="H24" s="63"/>
      <c r="I24" s="1"/>
      <c r="J24" s="1"/>
      <c r="K24" s="1"/>
    </row>
    <row r="25" spans="1:11" ht="30" customHeight="1" x14ac:dyDescent="0.2">
      <c r="A25" s="1"/>
      <c r="B25" s="1"/>
      <c r="C25" s="61"/>
      <c r="D25" s="131">
        <f>D24-G44</f>
        <v>200693.59321848839</v>
      </c>
      <c r="E25" s="111" t="s">
        <v>25</v>
      </c>
      <c r="F25" s="63"/>
      <c r="G25" s="165" t="s">
        <v>134</v>
      </c>
      <c r="H25" s="166"/>
      <c r="I25" s="1"/>
      <c r="J25" s="1"/>
      <c r="K25" s="1"/>
    </row>
    <row r="26" spans="1:11" ht="30" customHeight="1" x14ac:dyDescent="0.2">
      <c r="A26" s="1"/>
      <c r="C26" s="63"/>
      <c r="D26" s="130">
        <f>D20*5</f>
        <v>99115.427966996664</v>
      </c>
      <c r="E26" s="104" t="s">
        <v>27</v>
      </c>
      <c r="F26" s="63"/>
      <c r="G26" s="133">
        <v>33900</v>
      </c>
      <c r="H26" s="96" t="s">
        <v>36</v>
      </c>
      <c r="I26" s="1"/>
      <c r="J26" s="1"/>
      <c r="K26" s="1"/>
    </row>
    <row r="27" spans="1:11" ht="30" customHeight="1" x14ac:dyDescent="0.2">
      <c r="A27" s="1"/>
      <c r="B27" s="1"/>
      <c r="C27" s="61"/>
      <c r="D27" s="132">
        <f>D25+D26</f>
        <v>299809.02118548506</v>
      </c>
      <c r="E27" s="112" t="s">
        <v>29</v>
      </c>
      <c r="F27" s="63"/>
      <c r="G27" s="134">
        <v>16614</v>
      </c>
      <c r="H27" s="107" t="s">
        <v>37</v>
      </c>
      <c r="I27" s="1"/>
      <c r="J27" s="1"/>
      <c r="K27" s="1"/>
    </row>
    <row r="28" spans="1:11" ht="30" customHeight="1" x14ac:dyDescent="0.2">
      <c r="A28" s="1"/>
      <c r="B28" s="1"/>
      <c r="C28" s="80"/>
      <c r="D28" s="100">
        <f>D27/5</f>
        <v>59961.804237097014</v>
      </c>
      <c r="E28" s="89" t="s">
        <v>31</v>
      </c>
      <c r="F28" s="63"/>
      <c r="G28" s="108"/>
      <c r="H28" s="97" t="s">
        <v>38</v>
      </c>
      <c r="I28" s="1"/>
      <c r="J28" s="1"/>
      <c r="K28" s="1"/>
    </row>
    <row r="29" spans="1:11" ht="30" customHeight="1" x14ac:dyDescent="0.2">
      <c r="A29" s="1"/>
      <c r="B29" s="1"/>
      <c r="C29" s="113"/>
      <c r="D29" s="102">
        <f>D28/F7</f>
        <v>0.14769972297798861</v>
      </c>
      <c r="E29" s="89" t="s">
        <v>33</v>
      </c>
      <c r="F29" s="63"/>
      <c r="G29" s="92">
        <f>SUM(G26:G28)</f>
        <v>50514</v>
      </c>
      <c r="H29" s="78" t="s">
        <v>39</v>
      </c>
      <c r="I29" s="1"/>
      <c r="J29" s="1"/>
      <c r="K29" s="1"/>
    </row>
    <row r="30" spans="1:11" ht="30" customHeight="1" x14ac:dyDescent="0.2">
      <c r="B30" s="8"/>
      <c r="C30" s="9"/>
      <c r="D30" s="113"/>
      <c r="E30" s="61"/>
      <c r="F30" s="61"/>
      <c r="G30" s="63"/>
      <c r="H30" s="63"/>
      <c r="I30" s="1"/>
      <c r="J30" s="1"/>
      <c r="K30" s="1"/>
    </row>
    <row r="31" spans="1:11" ht="30" customHeight="1" x14ac:dyDescent="0.2">
      <c r="A31" s="1"/>
      <c r="B31" s="1"/>
      <c r="C31" s="82"/>
      <c r="D31" s="81"/>
      <c r="E31" s="61"/>
      <c r="F31" s="61"/>
      <c r="G31" s="165" t="s">
        <v>40</v>
      </c>
      <c r="H31" s="166"/>
      <c r="I31" s="1"/>
      <c r="J31" s="1"/>
      <c r="K31" s="1"/>
    </row>
    <row r="32" spans="1:11" ht="30" customHeight="1" x14ac:dyDescent="0.2">
      <c r="A32" s="1"/>
      <c r="B32" s="1"/>
      <c r="C32" s="82"/>
      <c r="D32" s="63"/>
      <c r="E32" s="61"/>
      <c r="F32" s="61"/>
      <c r="G32" s="133">
        <v>49</v>
      </c>
      <c r="H32" s="96" t="s">
        <v>41</v>
      </c>
      <c r="I32" s="1"/>
      <c r="J32" s="1"/>
      <c r="K32" s="1"/>
    </row>
    <row r="33" spans="1:11" ht="30" customHeight="1" x14ac:dyDescent="0.2">
      <c r="A33" s="1"/>
      <c r="B33" s="1"/>
      <c r="C33" s="63"/>
      <c r="D33" s="63"/>
      <c r="E33" s="61"/>
      <c r="F33" s="61"/>
      <c r="G33" s="92">
        <f>SUM(G32)</f>
        <v>49</v>
      </c>
      <c r="H33" s="78" t="s">
        <v>42</v>
      </c>
      <c r="I33" s="1"/>
      <c r="J33" s="1"/>
      <c r="K33" s="1"/>
    </row>
    <row r="34" spans="1:11" ht="30" customHeight="1" x14ac:dyDescent="0.2">
      <c r="A34" s="1"/>
      <c r="B34" s="1"/>
      <c r="C34" s="63"/>
      <c r="D34" s="63"/>
      <c r="E34" s="61"/>
      <c r="F34" s="61"/>
      <c r="G34" s="63"/>
      <c r="H34" s="63"/>
      <c r="I34" s="1"/>
      <c r="J34" s="1"/>
      <c r="K34" s="1"/>
    </row>
    <row r="35" spans="1:11" ht="30" customHeight="1" x14ac:dyDescent="0.2">
      <c r="A35" s="1"/>
      <c r="B35" s="1"/>
      <c r="C35" s="63"/>
      <c r="D35" s="63"/>
      <c r="E35" s="61"/>
      <c r="F35" s="61"/>
      <c r="G35" s="165" t="s">
        <v>43</v>
      </c>
      <c r="H35" s="166"/>
      <c r="I35" s="1"/>
      <c r="J35" s="1"/>
      <c r="K35" s="1"/>
    </row>
    <row r="36" spans="1:11" ht="30" customHeight="1" x14ac:dyDescent="0.2">
      <c r="A36" s="1"/>
      <c r="B36" s="1"/>
      <c r="C36" s="63"/>
      <c r="D36" s="63"/>
      <c r="E36" s="61"/>
      <c r="F36" s="61"/>
      <c r="G36" s="136">
        <v>135000</v>
      </c>
      <c r="H36" s="96" t="s">
        <v>44</v>
      </c>
      <c r="I36" s="1"/>
      <c r="J36" s="1"/>
      <c r="K36" s="1"/>
    </row>
    <row r="37" spans="1:11" ht="30" customHeight="1" x14ac:dyDescent="0.2">
      <c r="A37" s="1"/>
      <c r="B37" s="1"/>
      <c r="C37" s="61"/>
      <c r="D37" s="63"/>
      <c r="E37" s="61"/>
      <c r="F37" s="61"/>
      <c r="G37" s="134">
        <v>32292</v>
      </c>
      <c r="H37" s="105" t="s">
        <v>45</v>
      </c>
      <c r="I37" s="1"/>
      <c r="J37" s="1"/>
      <c r="K37" s="1"/>
    </row>
    <row r="38" spans="1:11" ht="30" customHeight="1" x14ac:dyDescent="0.2">
      <c r="A38" s="1"/>
      <c r="B38" s="1"/>
      <c r="C38" s="61"/>
      <c r="D38" s="61"/>
      <c r="E38" s="61"/>
      <c r="F38" s="61"/>
      <c r="G38" s="133">
        <v>3900</v>
      </c>
      <c r="H38" s="96" t="s">
        <v>46</v>
      </c>
      <c r="I38" s="1"/>
      <c r="J38" s="1"/>
      <c r="K38" s="1"/>
    </row>
    <row r="39" spans="1:11" ht="30" customHeight="1" x14ac:dyDescent="0.2">
      <c r="A39" s="1"/>
      <c r="B39" s="1"/>
      <c r="C39" s="61"/>
      <c r="D39" s="61"/>
      <c r="E39" s="61"/>
      <c r="F39" s="61"/>
      <c r="G39" s="109"/>
      <c r="H39" s="105" t="s">
        <v>47</v>
      </c>
      <c r="I39" s="1"/>
      <c r="J39" s="1"/>
      <c r="K39" s="1"/>
    </row>
    <row r="40" spans="1:11" ht="30" customHeight="1" x14ac:dyDescent="0.2">
      <c r="A40" s="1"/>
      <c r="B40" s="1"/>
      <c r="C40" s="61"/>
      <c r="D40" s="61"/>
      <c r="E40" s="61"/>
      <c r="F40" s="61"/>
      <c r="G40" s="108"/>
      <c r="H40" s="96" t="s">
        <v>48</v>
      </c>
      <c r="I40" s="1"/>
      <c r="J40" s="1"/>
      <c r="K40" s="1"/>
    </row>
    <row r="41" spans="1:11" ht="30" customHeight="1" x14ac:dyDescent="0.2">
      <c r="A41" s="1"/>
      <c r="B41" s="1"/>
      <c r="C41" s="61"/>
      <c r="D41" s="61"/>
      <c r="E41" s="61"/>
      <c r="F41" s="61"/>
      <c r="G41" s="109"/>
      <c r="H41" s="105" t="s">
        <v>49</v>
      </c>
      <c r="I41" s="1"/>
      <c r="J41" s="1"/>
    </row>
    <row r="42" spans="1:11" ht="30" customHeight="1" x14ac:dyDescent="0.2">
      <c r="A42" s="1"/>
      <c r="B42" s="1"/>
      <c r="C42" s="61"/>
      <c r="D42" s="61"/>
      <c r="E42" s="61"/>
      <c r="F42" s="61"/>
      <c r="G42" s="92">
        <f>SUM(G36:G41)</f>
        <v>171192</v>
      </c>
      <c r="H42" s="83" t="s">
        <v>50</v>
      </c>
      <c r="I42" s="1"/>
      <c r="J42" s="1"/>
    </row>
    <row r="43" spans="1:11" ht="30" customHeight="1" x14ac:dyDescent="0.2">
      <c r="A43" s="1"/>
      <c r="B43" s="1"/>
      <c r="C43" s="61"/>
      <c r="D43" s="61"/>
      <c r="E43" s="61"/>
      <c r="F43" s="61"/>
      <c r="G43" s="94">
        <f>G36*5%</f>
        <v>6750</v>
      </c>
      <c r="H43" s="95" t="s">
        <v>51</v>
      </c>
      <c r="I43" s="1"/>
      <c r="J43" s="1"/>
    </row>
    <row r="44" spans="1:11" ht="30" customHeight="1" x14ac:dyDescent="0.2">
      <c r="A44" s="1"/>
      <c r="B44" s="1"/>
      <c r="C44" s="61"/>
      <c r="D44" s="61"/>
      <c r="E44" s="61"/>
      <c r="F44" s="61"/>
      <c r="G44" s="93">
        <f>SUM(G42,G33,G29,G23,G17,G43)</f>
        <v>952721</v>
      </c>
      <c r="H44" s="84" t="s">
        <v>52</v>
      </c>
      <c r="I44" s="1"/>
      <c r="J44" s="1"/>
    </row>
    <row r="45" spans="1:11" ht="30" customHeight="1" x14ac:dyDescent="0.2">
      <c r="A45" s="1"/>
      <c r="B45" s="1"/>
      <c r="C45" s="61"/>
      <c r="D45" s="61"/>
      <c r="E45" s="61"/>
      <c r="F45" s="61"/>
      <c r="G45" s="85"/>
      <c r="H45" s="85"/>
      <c r="I45" s="1"/>
      <c r="J45" s="1"/>
    </row>
    <row r="46" spans="1:11" ht="30" customHeight="1" x14ac:dyDescent="0.2">
      <c r="A46" s="1"/>
      <c r="B46" s="1"/>
      <c r="C46" s="61"/>
      <c r="D46" s="61"/>
      <c r="E46" s="61"/>
      <c r="F46" s="61"/>
      <c r="G46" s="165" t="s">
        <v>53</v>
      </c>
      <c r="H46" s="167"/>
      <c r="I46" s="1"/>
      <c r="J46" s="1"/>
    </row>
    <row r="47" spans="1:11" ht="30" customHeight="1" x14ac:dyDescent="0.2">
      <c r="A47" s="1"/>
      <c r="B47" s="1"/>
      <c r="C47" s="61"/>
      <c r="D47" s="65"/>
      <c r="E47" s="65"/>
      <c r="F47" s="65"/>
      <c r="G47" s="133">
        <v>3750</v>
      </c>
      <c r="H47" s="96" t="s">
        <v>54</v>
      </c>
      <c r="I47" s="1"/>
      <c r="J47" s="1"/>
      <c r="K47" s="1"/>
    </row>
    <row r="48" spans="1:11" ht="30" customHeight="1" x14ac:dyDescent="0.2">
      <c r="A48" s="1"/>
      <c r="B48" s="1"/>
      <c r="C48" s="61"/>
      <c r="D48" s="65"/>
      <c r="E48" s="65"/>
      <c r="F48" s="65"/>
      <c r="G48" s="109"/>
      <c r="H48" s="107" t="s">
        <v>55</v>
      </c>
      <c r="I48" s="1"/>
      <c r="J48" s="1"/>
      <c r="K48" s="1"/>
    </row>
    <row r="49" spans="1:11" ht="30" customHeight="1" x14ac:dyDescent="0.2">
      <c r="A49" s="1"/>
      <c r="B49" s="1"/>
      <c r="C49" s="61"/>
      <c r="D49" s="65"/>
      <c r="E49" s="65"/>
      <c r="F49" s="65"/>
      <c r="G49" s="92">
        <f>SUM(G47:G48)</f>
        <v>3750</v>
      </c>
      <c r="H49" s="83" t="s">
        <v>56</v>
      </c>
      <c r="I49" s="1"/>
      <c r="J49" s="1"/>
      <c r="K49" s="1"/>
    </row>
    <row r="50" spans="1:11" ht="30" customHeight="1" x14ac:dyDescent="0.2">
      <c r="A50" s="1"/>
      <c r="B50" s="1"/>
      <c r="C50" s="61"/>
      <c r="D50" s="63"/>
      <c r="E50" s="63"/>
      <c r="F50" s="63"/>
      <c r="G50" s="63"/>
      <c r="H50" s="63"/>
      <c r="I50" s="1"/>
      <c r="J50" s="1"/>
      <c r="K50" s="1"/>
    </row>
    <row r="51" spans="1:11" ht="30" customHeight="1" x14ac:dyDescent="0.2">
      <c r="A51" s="1"/>
      <c r="B51" s="1"/>
      <c r="C51" s="61"/>
      <c r="D51" s="63"/>
      <c r="E51" s="63"/>
      <c r="F51" s="63"/>
      <c r="G51" s="165" t="s">
        <v>57</v>
      </c>
      <c r="H51" s="167"/>
      <c r="I51" s="1"/>
      <c r="J51" s="1"/>
      <c r="K51" s="1"/>
    </row>
    <row r="52" spans="1:11" ht="30" customHeight="1" x14ac:dyDescent="0.2">
      <c r="A52" s="1"/>
      <c r="B52" s="1"/>
      <c r="C52" s="61"/>
      <c r="D52" s="63"/>
      <c r="E52" s="63"/>
      <c r="F52" s="86"/>
      <c r="G52" s="133">
        <f>SUM('לוח סילוקין - שפיצר'!C9:C20)</f>
        <v>21426.914406600667</v>
      </c>
      <c r="H52" s="98" t="s">
        <v>58</v>
      </c>
      <c r="I52" s="1"/>
      <c r="J52" s="1"/>
      <c r="K52" s="1"/>
    </row>
    <row r="53" spans="1:11" ht="30" customHeight="1" x14ac:dyDescent="0.2">
      <c r="A53" s="1"/>
      <c r="B53" s="1"/>
      <c r="C53" s="61"/>
      <c r="D53" s="63"/>
      <c r="E53" s="63"/>
      <c r="F53" s="86"/>
      <c r="G53" s="134">
        <f>G5*3.5%*F2</f>
        <v>0</v>
      </c>
      <c r="H53" s="107" t="s">
        <v>59</v>
      </c>
      <c r="I53" s="1"/>
      <c r="J53" s="1"/>
      <c r="K53" s="1"/>
    </row>
    <row r="54" spans="1:11" ht="18" x14ac:dyDescent="0.2">
      <c r="A54" s="1"/>
      <c r="B54" s="1"/>
      <c r="C54" s="1"/>
      <c r="D54" s="61"/>
      <c r="E54" s="61"/>
      <c r="F54" s="61"/>
      <c r="G54" s="92">
        <f>SUM(G52:G53)</f>
        <v>21426.914406600667</v>
      </c>
      <c r="H54" s="83" t="s">
        <v>60</v>
      </c>
      <c r="I54" s="11"/>
      <c r="J54" s="11"/>
      <c r="K54" s="1"/>
    </row>
    <row r="55" spans="1:11" ht="15" x14ac:dyDescent="0.2">
      <c r="A55" s="1"/>
      <c r="B55" s="1"/>
      <c r="C55" s="1"/>
      <c r="D55" s="1"/>
      <c r="E55" s="1"/>
      <c r="F55" s="1"/>
      <c r="G55" s="11"/>
      <c r="H55" s="11"/>
      <c r="I55" s="11"/>
      <c r="J55" s="11"/>
      <c r="K55" s="1"/>
    </row>
    <row r="56" spans="1:11" ht="15" x14ac:dyDescent="0.2">
      <c r="A56" s="1"/>
      <c r="B56" s="1"/>
      <c r="C56" s="1"/>
      <c r="D56" s="1"/>
      <c r="E56" s="1"/>
      <c r="F56" s="1"/>
      <c r="I56" s="11"/>
      <c r="J56" s="11"/>
      <c r="K56" s="1"/>
    </row>
    <row r="57" spans="1:11" ht="29.45" customHeight="1" x14ac:dyDescent="0.2">
      <c r="A57" s="1"/>
      <c r="B57" s="1"/>
      <c r="C57" s="1"/>
      <c r="D57" s="1"/>
      <c r="E57" s="1"/>
      <c r="F57" s="1"/>
      <c r="G57" s="165" t="s">
        <v>165</v>
      </c>
      <c r="H57" s="167"/>
      <c r="I57" s="11"/>
      <c r="J57" s="11"/>
      <c r="K57" s="1"/>
    </row>
    <row r="58" spans="1:11" ht="24" customHeight="1" x14ac:dyDescent="0.25">
      <c r="A58" s="1"/>
      <c r="B58" s="1"/>
      <c r="C58" s="1"/>
      <c r="D58" s="12"/>
      <c r="E58" s="11"/>
      <c r="F58" s="11"/>
      <c r="G58" s="159">
        <v>0</v>
      </c>
      <c r="H58" s="98" t="s">
        <v>81</v>
      </c>
      <c r="I58" s="1"/>
      <c r="J58" s="1"/>
      <c r="K58" s="1"/>
    </row>
    <row r="59" spans="1:11" ht="31.5" customHeight="1" x14ac:dyDescent="0.25">
      <c r="A59" s="1"/>
      <c r="B59" s="1"/>
      <c r="C59" s="1"/>
      <c r="D59" s="12"/>
      <c r="E59" s="11"/>
      <c r="F59" s="11"/>
      <c r="G59" s="160">
        <v>0</v>
      </c>
      <c r="H59" s="107" t="s">
        <v>166</v>
      </c>
      <c r="I59" s="1"/>
      <c r="J59" s="1"/>
      <c r="K59" s="1"/>
    </row>
    <row r="60" spans="1:11" ht="32.1" customHeight="1" x14ac:dyDescent="0.3">
      <c r="A60" s="12"/>
      <c r="B60" s="14"/>
      <c r="C60" s="11"/>
      <c r="D60" s="13"/>
      <c r="E60" s="11"/>
      <c r="F60" s="11"/>
      <c r="G60" s="92">
        <f>SUM(G58:G59)</f>
        <v>0</v>
      </c>
      <c r="H60" s="83" t="s">
        <v>167</v>
      </c>
      <c r="I60" s="1"/>
      <c r="J60" s="1"/>
      <c r="K60" s="1"/>
    </row>
    <row r="61" spans="1:11" ht="19.5" x14ac:dyDescent="0.3">
      <c r="A61" s="12"/>
      <c r="B61" s="14"/>
      <c r="C61" s="11"/>
      <c r="D61" s="15"/>
      <c r="E61" s="11"/>
      <c r="F61" s="11"/>
      <c r="G61" s="1"/>
      <c r="H61" s="1"/>
      <c r="I61" s="1"/>
      <c r="J61" s="1"/>
      <c r="K61" s="1"/>
    </row>
    <row r="62" spans="1:11" ht="19.5" x14ac:dyDescent="0.3">
      <c r="A62" s="13"/>
      <c r="B62" s="16"/>
      <c r="C62" s="11"/>
      <c r="D62" s="15"/>
      <c r="E62" s="11"/>
      <c r="F62" s="11"/>
      <c r="G62" s="1"/>
      <c r="H62" s="1"/>
      <c r="I62" s="1"/>
      <c r="J62" s="1"/>
      <c r="K62" s="1"/>
    </row>
    <row r="63" spans="1:11" ht="19.5" x14ac:dyDescent="0.3">
      <c r="A63" s="13"/>
      <c r="B63" s="17"/>
      <c r="C63" s="11"/>
      <c r="D63" s="11"/>
      <c r="G63" s="1"/>
      <c r="H63" s="1"/>
      <c r="I63" s="1"/>
      <c r="J63" s="1"/>
      <c r="K63" s="1"/>
    </row>
    <row r="64" spans="1:11" ht="19.5" x14ac:dyDescent="0.3">
      <c r="A64" s="13"/>
      <c r="B64" s="17"/>
      <c r="C64" s="11"/>
      <c r="D64" s="11"/>
      <c r="G64" s="1"/>
      <c r="H64" s="1"/>
      <c r="I64" s="1"/>
      <c r="J64" s="1"/>
      <c r="K64" s="1"/>
    </row>
    <row r="65" spans="1:11" ht="15" x14ac:dyDescent="0.2">
      <c r="A65" s="1"/>
      <c r="B65" s="1"/>
      <c r="C65" s="1"/>
      <c r="D65" s="11"/>
      <c r="G65" s="1"/>
      <c r="H65" s="1"/>
      <c r="I65" s="1"/>
      <c r="J65" s="1"/>
      <c r="K65" s="1"/>
    </row>
    <row r="66" spans="1:11" ht="15" x14ac:dyDescent="0.2">
      <c r="A66" s="1"/>
      <c r="B66" s="1"/>
      <c r="C66" s="1"/>
      <c r="D66" s="1"/>
      <c r="G66" s="1"/>
      <c r="H66" s="1"/>
      <c r="I66" s="1"/>
      <c r="J66" s="1"/>
      <c r="K66" s="1"/>
    </row>
    <row r="67" spans="1:11" ht="15" x14ac:dyDescent="0.2">
      <c r="A67" s="1"/>
      <c r="B67" s="1"/>
      <c r="C67" s="1"/>
      <c r="D67" s="1"/>
      <c r="G67" s="1"/>
      <c r="H67" s="1"/>
      <c r="I67" s="1"/>
      <c r="J67" s="1"/>
      <c r="K67" s="1"/>
    </row>
    <row r="68" spans="1:11" ht="15" x14ac:dyDescent="0.2">
      <c r="A68" s="1"/>
      <c r="B68" s="1"/>
      <c r="C68" s="1"/>
      <c r="D68" s="1"/>
      <c r="G68" s="1"/>
      <c r="H68" s="1"/>
      <c r="I68" s="1"/>
      <c r="J68" s="1"/>
      <c r="K68" s="1"/>
    </row>
    <row r="69" spans="1:11" ht="15" x14ac:dyDescent="0.2">
      <c r="A69" s="1"/>
      <c r="B69" s="1"/>
      <c r="C69" s="1"/>
      <c r="D69" s="1"/>
      <c r="E69" s="11"/>
      <c r="F69" s="11"/>
      <c r="G69" s="1"/>
      <c r="H69" s="1"/>
      <c r="I69" s="1"/>
      <c r="J69" s="1"/>
      <c r="K69" s="1"/>
    </row>
    <row r="70" spans="1:11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" x14ac:dyDescent="0.2">
      <c r="A993" s="1"/>
      <c r="B993" s="1"/>
      <c r="C993" s="1"/>
      <c r="D993" s="1"/>
      <c r="E993" s="1"/>
      <c r="F993" s="1"/>
      <c r="I993" s="1"/>
      <c r="J993" s="1"/>
      <c r="K993" s="1"/>
    </row>
    <row r="994" spans="1:11" ht="15" x14ac:dyDescent="0.2">
      <c r="A994" s="1"/>
      <c r="B994" s="1"/>
      <c r="C994" s="1"/>
      <c r="D994" s="1"/>
      <c r="E994" s="1"/>
      <c r="F994" s="1"/>
      <c r="I994" s="1"/>
      <c r="J994" s="1"/>
      <c r="K994" s="1"/>
    </row>
    <row r="995" spans="1:11" ht="15" x14ac:dyDescent="0.2">
      <c r="A995" s="1"/>
      <c r="B995" s="1"/>
      <c r="C995" s="1"/>
      <c r="D995" s="1"/>
      <c r="E995" s="1"/>
      <c r="F995" s="1"/>
      <c r="I995" s="1"/>
      <c r="J995" s="1"/>
      <c r="K995" s="1"/>
    </row>
    <row r="996" spans="1:11" ht="15" x14ac:dyDescent="0.2">
      <c r="A996" s="1"/>
      <c r="B996" s="1"/>
      <c r="C996" s="1"/>
      <c r="D996" s="1"/>
      <c r="E996" s="1"/>
      <c r="F996" s="1"/>
      <c r="I996" s="1"/>
      <c r="J996" s="1"/>
      <c r="K996" s="1"/>
    </row>
    <row r="997" spans="1:11" ht="15" x14ac:dyDescent="0.2">
      <c r="A997" s="1"/>
      <c r="B997" s="1"/>
      <c r="C997" s="1"/>
      <c r="D997" s="1"/>
      <c r="E997" s="1"/>
      <c r="F997" s="1"/>
      <c r="I997" s="1"/>
      <c r="J997" s="1"/>
      <c r="K997" s="1"/>
    </row>
    <row r="998" spans="1:11" ht="15" x14ac:dyDescent="0.2">
      <c r="A998" s="1"/>
      <c r="B998" s="1"/>
      <c r="C998" s="1"/>
      <c r="D998" s="1"/>
      <c r="E998" s="1"/>
      <c r="F998" s="1"/>
      <c r="I998" s="1"/>
      <c r="J998" s="1"/>
      <c r="K998" s="1"/>
    </row>
    <row r="999" spans="1:11" ht="15" x14ac:dyDescent="0.2">
      <c r="A999" s="1"/>
      <c r="B999" s="1"/>
      <c r="C999" s="1"/>
      <c r="D999" s="1"/>
      <c r="E999" s="1"/>
      <c r="F999" s="1"/>
      <c r="I999" s="1"/>
      <c r="J999" s="1"/>
      <c r="K999" s="1"/>
    </row>
    <row r="1000" spans="1:11" ht="15" x14ac:dyDescent="0.2">
      <c r="A1000" s="1"/>
      <c r="B1000" s="1"/>
      <c r="C1000" s="1"/>
      <c r="D1000" s="1"/>
      <c r="E1000" s="1"/>
      <c r="F1000" s="1"/>
      <c r="I1000" s="1"/>
      <c r="J1000" s="1"/>
      <c r="K1000" s="1"/>
    </row>
    <row r="1001" spans="1:11" ht="15" x14ac:dyDescent="0.2">
      <c r="A1001" s="1"/>
      <c r="B1001" s="1"/>
      <c r="C1001" s="1"/>
      <c r="D1001" s="1"/>
      <c r="E1001" s="1"/>
      <c r="F1001" s="1"/>
      <c r="I1001" s="1"/>
      <c r="J1001" s="1"/>
      <c r="K1001" s="1"/>
    </row>
    <row r="1002" spans="1:11" ht="15.75" customHeight="1" x14ac:dyDescent="0.2">
      <c r="D1002" s="1"/>
      <c r="E1002" s="1"/>
      <c r="F1002" s="1"/>
    </row>
  </sheetData>
  <mergeCells count="18">
    <mergeCell ref="B1:C8"/>
    <mergeCell ref="D10:E10"/>
    <mergeCell ref="G10:H10"/>
    <mergeCell ref="G11:H11"/>
    <mergeCell ref="G19:H19"/>
    <mergeCell ref="F2:G2"/>
    <mergeCell ref="F3:G3"/>
    <mergeCell ref="F4:G4"/>
    <mergeCell ref="F5:G5"/>
    <mergeCell ref="F6:G6"/>
    <mergeCell ref="F7:G7"/>
    <mergeCell ref="F8:G8"/>
    <mergeCell ref="G31:H31"/>
    <mergeCell ref="G35:H35"/>
    <mergeCell ref="G46:H46"/>
    <mergeCell ref="G57:H57"/>
    <mergeCell ref="G51:H51"/>
    <mergeCell ref="G25:H25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K1001"/>
  <sheetViews>
    <sheetView showGridLines="0" zoomScale="70" zoomScaleNormal="70" workbookViewId="0">
      <selection activeCell="D16" sqref="D16"/>
    </sheetView>
  </sheetViews>
  <sheetFormatPr defaultColWidth="12.7109375" defaultRowHeight="15.75" customHeight="1" x14ac:dyDescent="0.2"/>
  <cols>
    <col min="2" max="2" width="22.7109375" customWidth="1"/>
    <col min="3" max="3" width="16.140625" customWidth="1"/>
    <col min="4" max="4" width="16.42578125" customWidth="1"/>
    <col min="5" max="5" width="48.85546875" customWidth="1"/>
    <col min="6" max="6" width="49.7109375" customWidth="1"/>
    <col min="7" max="7" width="17" customWidth="1"/>
    <col min="8" max="8" width="45.140625" customWidth="1"/>
  </cols>
  <sheetData>
    <row r="1" spans="1:11" ht="15.75" customHeight="1" x14ac:dyDescent="0.25">
      <c r="A1" s="1"/>
      <c r="B1" s="168"/>
      <c r="C1" s="169"/>
      <c r="D1" s="1"/>
      <c r="E1" s="1"/>
      <c r="F1" s="2"/>
      <c r="G1" s="2"/>
      <c r="H1" s="3"/>
      <c r="I1" s="1"/>
      <c r="J1" s="1"/>
      <c r="K1" s="1"/>
    </row>
    <row r="2" spans="1:11" ht="30" customHeight="1" x14ac:dyDescent="0.2">
      <c r="A2" s="1"/>
      <c r="B2" s="169"/>
      <c r="C2" s="169"/>
      <c r="F2" s="196">
        <v>1</v>
      </c>
      <c r="G2" s="197"/>
      <c r="H2" s="114" t="s">
        <v>0</v>
      </c>
      <c r="I2" s="1"/>
      <c r="J2" s="1"/>
      <c r="K2" s="1"/>
    </row>
    <row r="3" spans="1:11" ht="30" customHeight="1" x14ac:dyDescent="0.2">
      <c r="A3" s="1"/>
      <c r="B3" s="169"/>
      <c r="C3" s="169"/>
      <c r="F3" s="198">
        <f>(G13-F4)</f>
        <v>180000</v>
      </c>
      <c r="G3" s="198"/>
      <c r="H3" s="138" t="s">
        <v>61</v>
      </c>
      <c r="I3" s="1"/>
      <c r="J3" s="1"/>
      <c r="K3" s="1"/>
    </row>
    <row r="4" spans="1:11" ht="30" customHeight="1" x14ac:dyDescent="0.2">
      <c r="A4" s="1"/>
      <c r="B4" s="169"/>
      <c r="C4" s="169"/>
      <c r="F4" s="185">
        <f>(G13*F8)/100</f>
        <v>540000</v>
      </c>
      <c r="G4" s="186"/>
      <c r="H4" s="114" t="s">
        <v>4</v>
      </c>
      <c r="I4" s="1"/>
      <c r="J4" s="1"/>
      <c r="K4" s="1"/>
    </row>
    <row r="5" spans="1:11" ht="30" customHeight="1" x14ac:dyDescent="0.2">
      <c r="A5" s="1"/>
      <c r="B5" s="169"/>
      <c r="C5" s="169"/>
      <c r="F5" s="185">
        <f>G45-F4-F7</f>
        <v>121915</v>
      </c>
      <c r="G5" s="186"/>
      <c r="H5" s="114" t="s">
        <v>208</v>
      </c>
      <c r="I5" s="1"/>
      <c r="J5" s="1"/>
      <c r="K5" s="1"/>
    </row>
    <row r="6" spans="1:11" ht="30" customHeight="1" x14ac:dyDescent="0.2">
      <c r="A6" s="1"/>
      <c r="B6" s="169"/>
      <c r="C6" s="169"/>
      <c r="D6" s="1"/>
      <c r="E6" s="2"/>
      <c r="F6" s="185">
        <f>SUM(G14:G17,G24,G30,G34,G43,G50)</f>
        <v>190715</v>
      </c>
      <c r="G6" s="186"/>
      <c r="H6" s="137" t="s">
        <v>7</v>
      </c>
      <c r="I6" s="1"/>
      <c r="J6" s="1"/>
      <c r="K6" s="1"/>
    </row>
    <row r="7" spans="1:11" ht="30" customHeight="1" x14ac:dyDescent="0.2">
      <c r="A7" s="1"/>
      <c r="B7" s="169"/>
      <c r="C7" s="169"/>
      <c r="F7" s="187">
        <v>250000</v>
      </c>
      <c r="G7" s="188"/>
      <c r="H7" s="138" t="s">
        <v>9</v>
      </c>
      <c r="I7" s="1"/>
      <c r="J7" s="1"/>
      <c r="K7" s="1"/>
    </row>
    <row r="8" spans="1:11" ht="30" customHeight="1" x14ac:dyDescent="0.2">
      <c r="A8" s="1"/>
      <c r="B8" s="169"/>
      <c r="C8" s="169"/>
      <c r="F8" s="189">
        <v>75</v>
      </c>
      <c r="G8" s="190"/>
      <c r="H8" s="114" t="s">
        <v>11</v>
      </c>
      <c r="I8" s="1"/>
      <c r="J8" s="1"/>
      <c r="K8" s="1"/>
    </row>
    <row r="9" spans="1:11" ht="15" x14ac:dyDescent="0.2">
      <c r="A9" s="1"/>
      <c r="B9" s="1"/>
      <c r="C9" s="1"/>
      <c r="I9" s="1"/>
      <c r="J9" s="1"/>
      <c r="K9" s="1"/>
    </row>
    <row r="10" spans="1:11" ht="30" customHeight="1" x14ac:dyDescent="0.2">
      <c r="A10" s="1"/>
      <c r="B10" s="1"/>
      <c r="C10" s="1"/>
      <c r="G10" s="2"/>
      <c r="H10" s="2"/>
      <c r="I10" s="1"/>
      <c r="J10" s="1"/>
      <c r="K10" s="1"/>
    </row>
    <row r="11" spans="1:11" ht="30" customHeight="1" x14ac:dyDescent="0.2">
      <c r="A11" s="1"/>
      <c r="B11" s="1"/>
      <c r="C11" s="1"/>
      <c r="D11" s="191" t="s">
        <v>136</v>
      </c>
      <c r="E11" s="192"/>
      <c r="F11" s="116"/>
      <c r="G11" s="193" t="s">
        <v>135</v>
      </c>
      <c r="H11" s="194"/>
      <c r="I11" s="1"/>
      <c r="J11" s="1"/>
      <c r="K11" s="1"/>
    </row>
    <row r="12" spans="1:11" ht="30" customHeight="1" x14ac:dyDescent="0.2">
      <c r="A12" s="1"/>
      <c r="B12" s="1"/>
      <c r="C12" s="1"/>
      <c r="D12" s="125">
        <v>0</v>
      </c>
      <c r="E12" s="96" t="s">
        <v>1</v>
      </c>
      <c r="F12" s="63"/>
      <c r="G12" s="165" t="s">
        <v>16</v>
      </c>
      <c r="H12" s="166"/>
      <c r="I12" s="1"/>
      <c r="J12" s="1"/>
      <c r="K12" s="1"/>
    </row>
    <row r="13" spans="1:11" ht="30" customHeight="1" x14ac:dyDescent="0.2">
      <c r="A13" s="1"/>
      <c r="B13" s="1"/>
      <c r="C13" s="18"/>
      <c r="D13" s="126">
        <f>3750*12</f>
        <v>45000</v>
      </c>
      <c r="E13" s="62" t="s">
        <v>62</v>
      </c>
      <c r="F13" s="117"/>
      <c r="G13" s="133">
        <v>720000</v>
      </c>
      <c r="H13" s="96" t="s">
        <v>18</v>
      </c>
      <c r="I13" s="1"/>
      <c r="J13" s="1"/>
      <c r="K13" s="1"/>
    </row>
    <row r="14" spans="1:11" ht="30" customHeight="1" x14ac:dyDescent="0.25">
      <c r="A14" s="1"/>
      <c r="B14" s="4"/>
      <c r="C14" s="7"/>
      <c r="D14" s="99">
        <f>SUM(D12:D13)-G50</f>
        <v>41250</v>
      </c>
      <c r="E14" s="64" t="s">
        <v>5</v>
      </c>
      <c r="F14" s="61" t="s">
        <v>194</v>
      </c>
      <c r="G14" s="134"/>
      <c r="H14" s="62" t="s">
        <v>20</v>
      </c>
      <c r="I14" s="1"/>
      <c r="J14" s="1"/>
      <c r="K14" s="1"/>
    </row>
    <row r="15" spans="1:11" ht="30" customHeight="1" x14ac:dyDescent="0.25">
      <c r="A15" s="1"/>
      <c r="B15" s="5"/>
      <c r="C15" s="6"/>
      <c r="D15" s="127"/>
      <c r="E15" s="117"/>
      <c r="F15" s="61" t="s">
        <v>193</v>
      </c>
      <c r="G15" s="133">
        <v>3500</v>
      </c>
      <c r="H15" s="96" t="s">
        <v>21</v>
      </c>
      <c r="I15" s="1"/>
      <c r="J15" s="1"/>
      <c r="K15" s="1"/>
    </row>
    <row r="16" spans="1:11" ht="30" customHeight="1" x14ac:dyDescent="0.25">
      <c r="A16" s="1"/>
      <c r="B16" s="6"/>
      <c r="C16" s="6"/>
      <c r="D16" s="125">
        <f>G55</f>
        <v>25894.434775763311</v>
      </c>
      <c r="E16" s="103" t="s">
        <v>8</v>
      </c>
      <c r="F16" s="66"/>
      <c r="G16" s="134">
        <v>162</v>
      </c>
      <c r="H16" s="62" t="s">
        <v>211</v>
      </c>
      <c r="I16" s="1"/>
      <c r="J16" s="1"/>
      <c r="K16" s="1"/>
    </row>
    <row r="17" spans="1:11" ht="30" customHeight="1" x14ac:dyDescent="0.25">
      <c r="A17" s="1"/>
      <c r="B17" s="6"/>
      <c r="C17" s="7"/>
      <c r="D17" s="128">
        <f>SUM('לוח סילוקין - שפיצר'!D9:D20)</f>
        <v>9509.5967395611151</v>
      </c>
      <c r="E17" s="67" t="s">
        <v>10</v>
      </c>
      <c r="F17" s="66"/>
      <c r="G17" s="133">
        <v>121</v>
      </c>
      <c r="H17" s="96" t="s">
        <v>24</v>
      </c>
      <c r="I17" s="1"/>
      <c r="J17" s="1"/>
      <c r="K17" s="1"/>
    </row>
    <row r="18" spans="1:11" ht="30" customHeight="1" x14ac:dyDescent="0.25">
      <c r="A18" s="1"/>
      <c r="B18" s="7"/>
      <c r="D18" s="129">
        <f>' לוח סילוקין - הלוואה משלימה'!D10:D21</f>
        <v>1888.4793269364907</v>
      </c>
      <c r="E18" s="103" t="s">
        <v>63</v>
      </c>
      <c r="F18" s="117"/>
      <c r="G18" s="91">
        <f>SUM(G13:G17)</f>
        <v>723783</v>
      </c>
      <c r="H18" s="69" t="s">
        <v>26</v>
      </c>
      <c r="I18" s="1"/>
      <c r="J18" s="1"/>
      <c r="K18" s="1"/>
    </row>
    <row r="19" spans="1:11" ht="30" customHeight="1" x14ac:dyDescent="0.25">
      <c r="A19" s="1"/>
      <c r="B19" s="7"/>
      <c r="D19" s="128">
        <f>D17+D16+D18</f>
        <v>37292.510842260919</v>
      </c>
      <c r="E19" s="67" t="s">
        <v>12</v>
      </c>
      <c r="F19" s="117"/>
      <c r="G19" s="118"/>
      <c r="H19" s="118"/>
      <c r="I19" s="1"/>
      <c r="J19" s="1"/>
      <c r="K19" s="1"/>
    </row>
    <row r="20" spans="1:11" ht="30" customHeight="1" x14ac:dyDescent="0.2">
      <c r="A20" s="1"/>
      <c r="B20" s="1"/>
      <c r="D20" s="125">
        <f>D14-D19</f>
        <v>3957.4891577390808</v>
      </c>
      <c r="E20" s="103" t="s">
        <v>13</v>
      </c>
      <c r="F20" s="117"/>
      <c r="G20" s="165" t="s">
        <v>28</v>
      </c>
      <c r="H20" s="166"/>
      <c r="I20" s="1"/>
      <c r="J20" s="1"/>
      <c r="K20" s="1"/>
    </row>
    <row r="21" spans="1:11" ht="30" customHeight="1" x14ac:dyDescent="0.2">
      <c r="A21" s="1"/>
      <c r="B21" s="1"/>
      <c r="D21" s="128">
        <f>D20/12/F2</f>
        <v>329.7907631449234</v>
      </c>
      <c r="E21" s="67" t="s">
        <v>15</v>
      </c>
      <c r="F21" s="117"/>
      <c r="G21" s="133">
        <v>400</v>
      </c>
      <c r="H21" s="96" t="s">
        <v>30</v>
      </c>
      <c r="I21" s="1"/>
      <c r="J21" s="1"/>
      <c r="K21" s="1"/>
    </row>
    <row r="22" spans="1:11" ht="30" customHeight="1" x14ac:dyDescent="0.2">
      <c r="A22" s="1"/>
      <c r="B22" s="1"/>
      <c r="D22" s="100">
        <f>D14-D16</f>
        <v>15355.565224236689</v>
      </c>
      <c r="E22" s="87" t="s">
        <v>64</v>
      </c>
      <c r="F22" s="117"/>
      <c r="G22" s="134">
        <v>33</v>
      </c>
      <c r="H22" s="73" t="s">
        <v>32</v>
      </c>
      <c r="I22" s="1"/>
      <c r="J22" s="1"/>
      <c r="K22" s="1"/>
    </row>
    <row r="23" spans="1:11" ht="30" customHeight="1" x14ac:dyDescent="0.2">
      <c r="A23" s="1"/>
      <c r="B23" s="1"/>
      <c r="D23" s="101">
        <f>(D22)/F7</f>
        <v>6.1422260896946752E-2</v>
      </c>
      <c r="E23" s="88" t="s">
        <v>65</v>
      </c>
      <c r="F23" s="121" t="s">
        <v>195</v>
      </c>
      <c r="G23" s="133"/>
      <c r="H23" s="98" t="s">
        <v>34</v>
      </c>
      <c r="I23" s="1"/>
      <c r="J23" s="1"/>
      <c r="K23" s="1"/>
    </row>
    <row r="24" spans="1:11" ht="30" customHeight="1" x14ac:dyDescent="0.2">
      <c r="A24" s="1"/>
      <c r="B24" s="1"/>
      <c r="D24" s="127"/>
      <c r="E24" s="117"/>
      <c r="F24" s="117"/>
      <c r="G24" s="92">
        <f>SUM(G21:G23)</f>
        <v>433</v>
      </c>
      <c r="H24" s="78" t="s">
        <v>35</v>
      </c>
      <c r="I24" s="1"/>
      <c r="J24" s="1"/>
      <c r="K24" s="1"/>
    </row>
    <row r="25" spans="1:11" ht="30" customHeight="1" x14ac:dyDescent="0.2">
      <c r="A25" s="1"/>
      <c r="B25" s="1"/>
      <c r="D25" s="130">
        <f>930000*1.044*1.044*1.044*1.044*1.044</f>
        <v>1153414.5932184884</v>
      </c>
      <c r="E25" s="104" t="s">
        <v>23</v>
      </c>
      <c r="F25" s="117"/>
      <c r="G25" s="118"/>
      <c r="H25" s="118"/>
      <c r="I25" s="1"/>
      <c r="J25" s="1"/>
      <c r="K25" s="1"/>
    </row>
    <row r="26" spans="1:11" ht="30" customHeight="1" x14ac:dyDescent="0.2">
      <c r="A26" s="1"/>
      <c r="B26" s="1"/>
      <c r="D26" s="131">
        <f>D25-G45</f>
        <v>241499.59321848839</v>
      </c>
      <c r="E26" s="119" t="s">
        <v>25</v>
      </c>
      <c r="F26" s="117"/>
      <c r="G26" s="165" t="s">
        <v>134</v>
      </c>
      <c r="H26" s="166"/>
      <c r="I26" s="1"/>
      <c r="J26" s="1"/>
      <c r="K26" s="1"/>
    </row>
    <row r="27" spans="1:11" ht="30" customHeight="1" x14ac:dyDescent="0.2">
      <c r="A27" s="1"/>
      <c r="B27" s="1"/>
      <c r="D27" s="130">
        <f>D22*5</f>
        <v>76777.826121183447</v>
      </c>
      <c r="E27" s="104" t="s">
        <v>27</v>
      </c>
      <c r="F27" s="162" t="s">
        <v>196</v>
      </c>
      <c r="G27" s="133">
        <v>33900</v>
      </c>
      <c r="H27" s="96" t="s">
        <v>66</v>
      </c>
      <c r="I27" s="1"/>
      <c r="J27" s="1"/>
      <c r="K27" s="1"/>
    </row>
    <row r="28" spans="1:11" ht="30" customHeight="1" x14ac:dyDescent="0.2">
      <c r="A28" s="1"/>
      <c r="B28" s="1"/>
      <c r="D28" s="132">
        <f>D26+D27</f>
        <v>318277.41933967185</v>
      </c>
      <c r="E28" s="79" t="s">
        <v>29</v>
      </c>
      <c r="F28" s="162" t="s">
        <v>197</v>
      </c>
      <c r="G28" s="135">
        <v>17550</v>
      </c>
      <c r="H28" s="77" t="s">
        <v>37</v>
      </c>
      <c r="I28" s="1"/>
      <c r="J28" s="1"/>
      <c r="K28" s="1"/>
    </row>
    <row r="29" spans="1:11" ht="30" customHeight="1" x14ac:dyDescent="0.2">
      <c r="A29" s="1"/>
      <c r="B29" s="1"/>
      <c r="D29" s="100">
        <f>D28/5</f>
        <v>63655.483867934367</v>
      </c>
      <c r="E29" s="89" t="s">
        <v>31</v>
      </c>
      <c r="F29" s="117"/>
      <c r="G29" s="133"/>
      <c r="H29" s="97" t="s">
        <v>38</v>
      </c>
      <c r="I29" s="1"/>
      <c r="J29" s="1"/>
      <c r="K29" s="1"/>
    </row>
    <row r="30" spans="1:11" ht="30" customHeight="1" x14ac:dyDescent="0.2">
      <c r="A30" s="1"/>
      <c r="B30" s="1"/>
      <c r="D30" s="102">
        <f>D29/F7</f>
        <v>0.25462193547173745</v>
      </c>
      <c r="E30" s="89" t="s">
        <v>33</v>
      </c>
      <c r="F30" s="61"/>
      <c r="G30" s="92">
        <f>SUM(G27:G29)</f>
        <v>51450</v>
      </c>
      <c r="H30" s="78" t="s">
        <v>39</v>
      </c>
      <c r="I30" s="1"/>
      <c r="J30" s="1"/>
      <c r="K30" s="1"/>
    </row>
    <row r="31" spans="1:11" ht="30" customHeight="1" x14ac:dyDescent="0.2">
      <c r="A31" s="1"/>
      <c r="B31" s="1"/>
      <c r="C31" s="1"/>
      <c r="D31" s="61"/>
      <c r="E31" s="61"/>
      <c r="F31" s="61"/>
      <c r="G31" s="118"/>
      <c r="H31" s="118"/>
      <c r="I31" s="1"/>
      <c r="J31" s="1"/>
      <c r="K31" s="1"/>
    </row>
    <row r="32" spans="1:11" ht="30" customHeight="1" x14ac:dyDescent="0.2">
      <c r="A32" s="1"/>
      <c r="B32" s="1"/>
      <c r="C32" s="1"/>
      <c r="D32" s="61"/>
      <c r="E32" s="61"/>
      <c r="F32" s="61"/>
      <c r="G32" s="165" t="s">
        <v>40</v>
      </c>
      <c r="H32" s="166"/>
      <c r="I32" s="1"/>
      <c r="J32" s="1"/>
      <c r="K32" s="1"/>
    </row>
    <row r="33" spans="1:11" ht="30" customHeight="1" x14ac:dyDescent="0.2">
      <c r="A33" s="1"/>
      <c r="B33" s="1"/>
      <c r="C33" s="1"/>
      <c r="D33" s="61"/>
      <c r="E33" s="61"/>
      <c r="F33" s="61"/>
      <c r="G33" s="133">
        <v>49</v>
      </c>
      <c r="H33" s="96" t="s">
        <v>41</v>
      </c>
      <c r="I33" s="1"/>
      <c r="J33" s="1"/>
      <c r="K33" s="1"/>
    </row>
    <row r="34" spans="1:11" ht="30" customHeight="1" x14ac:dyDescent="0.2">
      <c r="A34" s="1"/>
      <c r="B34" s="1"/>
      <c r="C34" s="1"/>
      <c r="D34" s="61"/>
      <c r="E34" s="61"/>
      <c r="F34" s="61"/>
      <c r="G34" s="92">
        <f>SUM(G33)</f>
        <v>49</v>
      </c>
      <c r="H34" s="78" t="s">
        <v>42</v>
      </c>
      <c r="I34" s="1"/>
      <c r="J34" s="1"/>
      <c r="K34" s="1"/>
    </row>
    <row r="35" spans="1:11" ht="30" customHeight="1" x14ac:dyDescent="0.2">
      <c r="A35" s="1"/>
      <c r="B35" s="1"/>
      <c r="C35" s="1"/>
      <c r="D35" s="61"/>
      <c r="E35" s="61"/>
      <c r="F35" s="61"/>
      <c r="G35" s="118"/>
      <c r="H35" s="118"/>
      <c r="I35" s="1"/>
      <c r="J35" s="1"/>
      <c r="K35" s="1"/>
    </row>
    <row r="36" spans="1:11" ht="30" customHeight="1" x14ac:dyDescent="0.2">
      <c r="A36" s="1"/>
      <c r="B36" s="1"/>
      <c r="C36" s="1"/>
      <c r="D36" s="61"/>
      <c r="E36" s="61"/>
      <c r="F36" s="61"/>
      <c r="G36" s="165" t="s">
        <v>43</v>
      </c>
      <c r="H36" s="166"/>
      <c r="I36" s="1"/>
      <c r="J36" s="1"/>
      <c r="K36" s="1"/>
    </row>
    <row r="37" spans="1:11" ht="30" customHeight="1" x14ac:dyDescent="0.2">
      <c r="A37" s="1"/>
      <c r="B37" s="1"/>
      <c r="C37" s="1"/>
      <c r="D37" s="61"/>
      <c r="E37" s="61"/>
      <c r="F37" s="61" t="s">
        <v>210</v>
      </c>
      <c r="G37" s="136">
        <f>'מחשבון שיפוץ מורחב'!B71</f>
        <v>99000</v>
      </c>
      <c r="H37" s="96" t="s">
        <v>44</v>
      </c>
      <c r="I37" s="1"/>
      <c r="J37" s="1"/>
      <c r="K37" s="1"/>
    </row>
    <row r="38" spans="1:11" ht="30" customHeight="1" x14ac:dyDescent="0.2">
      <c r="A38" s="1"/>
      <c r="B38" s="1"/>
      <c r="C38" s="1"/>
      <c r="D38" s="61"/>
      <c r="E38" s="61"/>
      <c r="F38" s="61"/>
      <c r="G38" s="134">
        <v>30300</v>
      </c>
      <c r="H38" s="62" t="s">
        <v>45</v>
      </c>
      <c r="I38" s="1"/>
      <c r="J38" s="1"/>
      <c r="K38" s="1"/>
    </row>
    <row r="39" spans="1:11" ht="30" customHeight="1" x14ac:dyDescent="0.2">
      <c r="A39" s="1"/>
      <c r="B39" s="1"/>
      <c r="C39" s="1"/>
      <c r="D39" s="120"/>
      <c r="E39" s="120"/>
      <c r="F39" s="61"/>
      <c r="G39" s="133">
        <v>1950</v>
      </c>
      <c r="H39" s="96" t="s">
        <v>46</v>
      </c>
      <c r="I39" s="1"/>
      <c r="J39" s="1"/>
      <c r="K39" s="1"/>
    </row>
    <row r="40" spans="1:11" ht="30" customHeight="1" x14ac:dyDescent="0.2">
      <c r="A40" s="1"/>
      <c r="B40" s="1"/>
      <c r="C40" s="1"/>
      <c r="D40" s="120"/>
      <c r="E40" s="120"/>
      <c r="F40" s="61"/>
      <c r="G40" s="109"/>
      <c r="H40" s="62" t="s">
        <v>47</v>
      </c>
      <c r="I40" s="1"/>
      <c r="J40" s="1"/>
      <c r="K40" s="1"/>
    </row>
    <row r="41" spans="1:11" ht="30" customHeight="1" x14ac:dyDescent="0.2">
      <c r="A41" s="1"/>
      <c r="B41" s="1"/>
      <c r="C41" s="1"/>
      <c r="D41" s="120"/>
      <c r="E41" s="120"/>
      <c r="F41" s="61"/>
      <c r="G41" s="108"/>
      <c r="H41" s="96" t="s">
        <v>48</v>
      </c>
      <c r="I41" s="1"/>
      <c r="J41" s="1"/>
      <c r="K41" s="1"/>
    </row>
    <row r="42" spans="1:11" ht="30" customHeight="1" x14ac:dyDescent="0.2">
      <c r="A42" s="1"/>
      <c r="B42" s="1"/>
      <c r="C42" s="1"/>
      <c r="D42" s="117"/>
      <c r="E42" s="117"/>
      <c r="F42" s="61"/>
      <c r="G42" s="109"/>
      <c r="H42" s="62" t="s">
        <v>49</v>
      </c>
      <c r="I42" s="1"/>
      <c r="J42" s="1"/>
      <c r="K42" s="1"/>
    </row>
    <row r="43" spans="1:11" ht="30" customHeight="1" x14ac:dyDescent="0.2">
      <c r="A43" s="1"/>
      <c r="B43" s="1"/>
      <c r="C43" s="1"/>
      <c r="D43" s="117"/>
      <c r="E43" s="117"/>
      <c r="F43" s="61"/>
      <c r="G43" s="92">
        <f>SUM(G37:G42)</f>
        <v>131250</v>
      </c>
      <c r="H43" s="83" t="s">
        <v>50</v>
      </c>
      <c r="I43" s="1"/>
      <c r="J43" s="1"/>
      <c r="K43" s="1"/>
    </row>
    <row r="44" spans="1:11" ht="30" customHeight="1" x14ac:dyDescent="0.2">
      <c r="A44" s="1"/>
      <c r="B44" s="1"/>
      <c r="C44" s="1"/>
      <c r="D44" s="117"/>
      <c r="E44" s="117"/>
      <c r="F44" s="61"/>
      <c r="G44" s="94">
        <f>G37*5%</f>
        <v>4950</v>
      </c>
      <c r="H44" s="95" t="s">
        <v>51</v>
      </c>
      <c r="I44" s="1"/>
      <c r="J44" s="1"/>
      <c r="K44" s="1"/>
    </row>
    <row r="45" spans="1:11" ht="30" customHeight="1" x14ac:dyDescent="0.2">
      <c r="A45" s="1"/>
      <c r="B45" s="1"/>
      <c r="C45" s="1"/>
      <c r="D45" s="117"/>
      <c r="E45" s="117"/>
      <c r="F45" s="61"/>
      <c r="G45" s="93">
        <f>SUM(G43,G34,G30,G24,G18,G44)</f>
        <v>911915</v>
      </c>
      <c r="H45" s="84" t="s">
        <v>52</v>
      </c>
      <c r="I45" s="1"/>
      <c r="J45" s="1"/>
      <c r="K45" s="1"/>
    </row>
    <row r="46" spans="1:11" ht="30" customHeight="1" x14ac:dyDescent="0.2">
      <c r="A46" s="1"/>
      <c r="B46" s="1"/>
      <c r="C46" s="1"/>
      <c r="D46" s="61"/>
      <c r="E46" s="61"/>
      <c r="F46" s="120"/>
      <c r="G46" s="61"/>
      <c r="H46" s="61"/>
      <c r="I46" s="1"/>
      <c r="J46" s="1"/>
      <c r="K46" s="1"/>
    </row>
    <row r="47" spans="1:11" ht="30" customHeight="1" x14ac:dyDescent="0.2">
      <c r="A47" s="1"/>
      <c r="B47" s="1"/>
      <c r="C47" s="1"/>
      <c r="D47" s="61"/>
      <c r="E47" s="61"/>
      <c r="F47" s="120"/>
      <c r="G47" s="165" t="s">
        <v>53</v>
      </c>
      <c r="H47" s="166"/>
      <c r="I47" s="1"/>
      <c r="J47" s="1"/>
      <c r="K47" s="1"/>
    </row>
    <row r="48" spans="1:11" ht="30" customHeight="1" x14ac:dyDescent="0.2">
      <c r="A48" s="1"/>
      <c r="B48" s="1"/>
      <c r="C48" s="1"/>
      <c r="D48" s="61"/>
      <c r="E48" s="61"/>
      <c r="F48" s="61" t="s">
        <v>199</v>
      </c>
      <c r="G48" s="133">
        <v>3750</v>
      </c>
      <c r="H48" s="96" t="s">
        <v>54</v>
      </c>
      <c r="I48" s="1"/>
      <c r="J48" s="1"/>
      <c r="K48" s="1"/>
    </row>
    <row r="49" spans="1:11" ht="30" customHeight="1" x14ac:dyDescent="0.2">
      <c r="A49" s="1"/>
      <c r="B49" s="1"/>
      <c r="C49" s="1"/>
      <c r="D49" s="61"/>
      <c r="E49" s="61"/>
      <c r="F49" s="121" t="s">
        <v>198</v>
      </c>
      <c r="G49" s="109"/>
      <c r="H49" s="77" t="s">
        <v>55</v>
      </c>
      <c r="I49" s="1"/>
      <c r="J49" s="1"/>
      <c r="K49" s="1"/>
    </row>
    <row r="50" spans="1:11" ht="18" x14ac:dyDescent="0.2">
      <c r="A50" s="1"/>
      <c r="B50" s="1"/>
      <c r="C50" s="1"/>
      <c r="D50" s="121"/>
      <c r="E50" s="61"/>
      <c r="F50" s="117"/>
      <c r="G50" s="92">
        <f>SUM(G48:G49)</f>
        <v>3750</v>
      </c>
      <c r="H50" s="83" t="s">
        <v>56</v>
      </c>
      <c r="I50" s="1"/>
      <c r="J50" s="1"/>
      <c r="K50" s="1"/>
    </row>
    <row r="51" spans="1:11" ht="30" customHeight="1" x14ac:dyDescent="0.2">
      <c r="A51" s="1"/>
      <c r="B51" s="1"/>
      <c r="C51" s="1"/>
      <c r="D51" s="122"/>
      <c r="E51" s="1"/>
      <c r="F51" s="123"/>
      <c r="G51" s="118"/>
      <c r="H51" s="118"/>
      <c r="I51" s="1"/>
      <c r="J51" s="1"/>
      <c r="K51" s="1"/>
    </row>
    <row r="52" spans="1:11" ht="30" customHeight="1" x14ac:dyDescent="0.25">
      <c r="A52" s="1"/>
      <c r="B52" s="1"/>
      <c r="C52" s="1"/>
      <c r="D52" s="4"/>
      <c r="E52" s="1"/>
      <c r="F52" s="123"/>
      <c r="G52" s="165" t="s">
        <v>57</v>
      </c>
      <c r="H52" s="166"/>
      <c r="I52" s="1"/>
      <c r="J52" s="1"/>
      <c r="K52" s="1"/>
    </row>
    <row r="53" spans="1:11" ht="30" customHeight="1" x14ac:dyDescent="0.25">
      <c r="A53" s="1"/>
      <c r="B53" s="1"/>
      <c r="C53" s="11"/>
      <c r="D53" s="124"/>
      <c r="E53" s="1"/>
      <c r="F53" s="1"/>
      <c r="G53" s="133">
        <f>SUM('לוח סילוקין - שפיצר'!C9:C20)</f>
        <v>21426.914406600667</v>
      </c>
      <c r="H53" s="98" t="s">
        <v>58</v>
      </c>
      <c r="I53" s="11"/>
      <c r="J53" s="11"/>
      <c r="K53" s="1"/>
    </row>
    <row r="54" spans="1:11" ht="30" customHeight="1" x14ac:dyDescent="0.25">
      <c r="A54" s="1"/>
      <c r="B54" s="1"/>
      <c r="C54" s="11"/>
      <c r="D54" s="124"/>
      <c r="E54" s="1"/>
      <c r="F54" s="1"/>
      <c r="G54" s="134">
        <f>SUM(' לוח סילוקין - הלוואה משלימה'!C10:C21)</f>
        <v>4467.5203691626457</v>
      </c>
      <c r="H54" s="77" t="s">
        <v>59</v>
      </c>
      <c r="I54" s="11"/>
      <c r="J54" s="11"/>
      <c r="K54" s="1"/>
    </row>
    <row r="55" spans="1:11" ht="18" x14ac:dyDescent="0.2">
      <c r="A55" s="1"/>
      <c r="B55" s="1"/>
      <c r="C55" s="11"/>
      <c r="D55" s="1"/>
      <c r="E55" s="118"/>
      <c r="F55" s="1"/>
      <c r="G55" s="92">
        <f>SUM(G53:G54)</f>
        <v>25894.434775763311</v>
      </c>
      <c r="H55" s="83" t="s">
        <v>60</v>
      </c>
      <c r="I55" s="11"/>
      <c r="J55" s="11"/>
      <c r="K55" s="1"/>
    </row>
    <row r="56" spans="1:11" ht="15" x14ac:dyDescent="0.2">
      <c r="A56" s="1"/>
      <c r="B56" s="1"/>
      <c r="C56" s="11"/>
      <c r="D56" s="11"/>
      <c r="F56" s="1"/>
      <c r="G56" s="11"/>
      <c r="H56" s="11"/>
      <c r="I56" s="11"/>
      <c r="J56" s="11"/>
      <c r="K56" s="1"/>
    </row>
    <row r="57" spans="1:11" ht="18" x14ac:dyDescent="0.25">
      <c r="A57" s="1"/>
      <c r="B57" s="1"/>
      <c r="C57" s="11"/>
      <c r="D57" s="11"/>
      <c r="F57" s="11"/>
      <c r="G57" s="195"/>
      <c r="H57" s="169"/>
      <c r="I57" s="1"/>
      <c r="J57" s="1"/>
      <c r="K57" s="1"/>
    </row>
    <row r="58" spans="1:11" ht="28.5" customHeight="1" x14ac:dyDescent="0.2">
      <c r="A58" s="1"/>
      <c r="B58" s="1"/>
      <c r="C58" s="1"/>
      <c r="D58" s="1"/>
      <c r="F58" s="11"/>
      <c r="G58" s="165" t="s">
        <v>165</v>
      </c>
      <c r="H58" s="167"/>
      <c r="I58" s="1"/>
      <c r="J58" s="1"/>
      <c r="K58" s="1"/>
    </row>
    <row r="59" spans="1:11" ht="25.5" customHeight="1" x14ac:dyDescent="0.25">
      <c r="A59" s="12"/>
      <c r="B59" s="14"/>
      <c r="C59" s="1"/>
      <c r="D59" s="1"/>
      <c r="F59" s="1" t="s">
        <v>200</v>
      </c>
      <c r="G59" s="159">
        <v>0</v>
      </c>
      <c r="H59" s="98" t="s">
        <v>81</v>
      </c>
      <c r="I59" s="1"/>
      <c r="J59" s="1"/>
      <c r="K59" s="1"/>
    </row>
    <row r="60" spans="1:11" ht="25.5" customHeight="1" x14ac:dyDescent="0.25">
      <c r="A60" s="12"/>
      <c r="B60" s="14"/>
      <c r="C60" s="1"/>
      <c r="D60" s="1"/>
      <c r="F60" s="1" t="s">
        <v>197</v>
      </c>
      <c r="G60" s="160">
        <v>0</v>
      </c>
      <c r="H60" s="107" t="s">
        <v>166</v>
      </c>
      <c r="I60" s="1"/>
      <c r="J60" s="1"/>
      <c r="K60" s="1"/>
    </row>
    <row r="61" spans="1:11" ht="27.95" customHeight="1" x14ac:dyDescent="0.3">
      <c r="A61" s="13"/>
      <c r="B61" s="16"/>
      <c r="C61" s="1"/>
      <c r="D61" s="1"/>
      <c r="E61" s="11"/>
      <c r="F61" s="11"/>
      <c r="G61" s="92">
        <f>SUM(G59:G60)</f>
        <v>0</v>
      </c>
      <c r="H61" s="83" t="s">
        <v>167</v>
      </c>
      <c r="I61" s="1"/>
      <c r="J61" s="1"/>
      <c r="K61" s="1"/>
    </row>
    <row r="62" spans="1:11" ht="19.5" x14ac:dyDescent="0.3">
      <c r="A62" s="13"/>
      <c r="B62" s="17"/>
      <c r="C62" s="1"/>
      <c r="D62" s="1"/>
      <c r="E62" s="1"/>
      <c r="I62" s="1"/>
      <c r="J62" s="1"/>
      <c r="K62" s="1"/>
    </row>
    <row r="63" spans="1:11" ht="19.5" x14ac:dyDescent="0.3">
      <c r="A63" s="13"/>
      <c r="B63" s="17"/>
      <c r="C63" s="1"/>
      <c r="D63" s="1"/>
      <c r="E63" s="1"/>
      <c r="I63" s="1"/>
      <c r="J63" s="1"/>
      <c r="K63" s="1"/>
    </row>
    <row r="64" spans="1:11" ht="15" x14ac:dyDescent="0.2">
      <c r="A64" s="1"/>
      <c r="B64" s="1"/>
      <c r="C64" s="1"/>
      <c r="D64" s="1"/>
      <c r="E64" s="1"/>
      <c r="I64" s="1"/>
      <c r="J64" s="1"/>
      <c r="K64" s="1"/>
    </row>
    <row r="65" spans="1:11" ht="15" x14ac:dyDescent="0.2">
      <c r="A65" s="1"/>
      <c r="B65" s="1"/>
      <c r="C65" s="1"/>
      <c r="D65" s="1"/>
      <c r="E65" s="1"/>
      <c r="G65" s="11"/>
      <c r="H65" s="11"/>
      <c r="I65" s="1"/>
      <c r="J65" s="1"/>
      <c r="K65" s="1"/>
    </row>
    <row r="66" spans="1:11" ht="15" x14ac:dyDescent="0.2">
      <c r="A66" s="1"/>
      <c r="B66" s="1"/>
      <c r="C66" s="1"/>
      <c r="D66" s="1"/>
      <c r="E66" s="1"/>
      <c r="G66" s="1"/>
      <c r="H66" s="1"/>
      <c r="I66" s="1"/>
      <c r="J66" s="1"/>
      <c r="K66" s="1"/>
    </row>
    <row r="67" spans="1:11" ht="15" x14ac:dyDescent="0.2">
      <c r="A67" s="1"/>
      <c r="B67" s="1"/>
      <c r="C67" s="1"/>
      <c r="D67" s="1"/>
      <c r="E67" s="1"/>
      <c r="G67" s="1"/>
      <c r="H67" s="1"/>
      <c r="I67" s="1"/>
      <c r="J67" s="1"/>
      <c r="K67" s="1"/>
    </row>
    <row r="68" spans="1:11" ht="15" x14ac:dyDescent="0.2">
      <c r="A68" s="1"/>
      <c r="B68" s="1"/>
      <c r="C68" s="1"/>
      <c r="D68" s="1"/>
      <c r="E68" s="1"/>
      <c r="F68" s="11"/>
      <c r="G68" s="1"/>
      <c r="H68" s="1"/>
      <c r="I68" s="1"/>
      <c r="J68" s="1"/>
      <c r="K68" s="1"/>
    </row>
    <row r="69" spans="1:11" ht="1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ht="1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ht="1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ht="1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ht="1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ht="1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ht="1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ht="1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ht="1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ht="1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ht="1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ht="1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ht="1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ht="1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ht="1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ht="1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ht="1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ht="1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ht="1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ht="1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ht="1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ht="1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ht="1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ht="1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ht="1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ht="1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ht="1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ht="1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ht="1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ht="1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ht="1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ht="1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ht="1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ht="1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ht="1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ht="1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ht="1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ht="1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ht="1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ht="1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ht="1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ht="1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ht="1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ht="1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ht="1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ht="1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ht="1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ht="1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ht="1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ht="1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ht="1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ht="1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ht="1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ht="1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ht="1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ht="1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ht="1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ht="1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ht="1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ht="1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ht="1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ht="1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ht="1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ht="1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ht="1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ht="1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ht="1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ht="1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ht="1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ht="1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ht="1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ht="1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ht="1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ht="1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ht="1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ht="1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ht="1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ht="1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ht="1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ht="1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ht="1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ht="1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ht="1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ht="1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ht="1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ht="1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ht="1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ht="1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ht="1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ht="1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ht="1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ht="1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ht="1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ht="1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ht="1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ht="1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ht="1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ht="1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ht="1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ht="1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ht="1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ht="1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ht="1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ht="1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ht="1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ht="1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ht="1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ht="1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ht="1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ht="1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ht="1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ht="1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ht="1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ht="1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ht="1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ht="1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ht="1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ht="1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ht="1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ht="1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ht="1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ht="1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ht="1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ht="1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ht="1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ht="1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ht="1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ht="1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ht="1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ht="1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ht="1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ht="1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ht="1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ht="1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ht="1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ht="1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ht="1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ht="1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ht="1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ht="1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ht="1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ht="1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ht="1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ht="1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ht="1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ht="1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ht="1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ht="1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ht="1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ht="1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ht="1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ht="1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ht="1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ht="1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ht="1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ht="1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ht="1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ht="1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ht="1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ht="1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ht="1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ht="1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ht="1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ht="1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ht="1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ht="1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ht="1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ht="1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ht="1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ht="1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ht="1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ht="1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ht="1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ht="1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ht="1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ht="1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ht="1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ht="1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ht="1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ht="1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ht="1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ht="1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ht="1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ht="1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ht="1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ht="1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ht="1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ht="1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ht="1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ht="1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ht="1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ht="1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ht="1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ht="1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ht="1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ht="1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ht="1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ht="1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ht="1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ht="1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ht="1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ht="1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ht="1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ht="1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ht="1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ht="1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ht="1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ht="1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ht="1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ht="1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ht="1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ht="1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ht="1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ht="1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ht="1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ht="1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ht="1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ht="1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ht="1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ht="1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ht="1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ht="1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ht="1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ht="1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ht="1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ht="1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ht="1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ht="1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ht="1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ht="1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ht="1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ht="1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ht="1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ht="1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ht="1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ht="1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ht="1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ht="1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ht="1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ht="1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ht="1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ht="1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ht="1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ht="1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ht="1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ht="1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ht="1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ht="1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ht="1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ht="1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ht="1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ht="1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ht="1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ht="1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ht="1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ht="1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ht="1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ht="1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ht="1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ht="1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ht="1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ht="1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ht="1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ht="1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ht="1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ht="1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ht="1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ht="1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ht="1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ht="1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ht="1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ht="1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ht="1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ht="1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ht="1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ht="1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ht="1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ht="1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ht="1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ht="1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ht="1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ht="1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ht="1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ht="1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ht="1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ht="1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ht="1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ht="1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ht="1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ht="1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ht="1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ht="1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ht="1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ht="1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ht="1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ht="1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ht="1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ht="1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ht="1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ht="1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ht="1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ht="1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ht="1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ht="1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ht="1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ht="1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ht="1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ht="1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ht="1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ht="1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ht="1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ht="1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ht="1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ht="1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ht="1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ht="1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ht="1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ht="1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ht="1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ht="1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ht="1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ht="1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ht="1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ht="1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ht="1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ht="1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ht="1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ht="1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ht="1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ht="1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ht="1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ht="1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ht="1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ht="1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ht="1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ht="1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ht="1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ht="1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ht="1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ht="1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ht="1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ht="1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ht="1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ht="1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ht="1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ht="1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ht="1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ht="1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ht="1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ht="1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ht="1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ht="1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ht="1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ht="1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ht="1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ht="1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ht="1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ht="1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ht="1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ht="1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ht="1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ht="1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ht="1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ht="1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ht="1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ht="1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ht="1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ht="1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ht="1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ht="1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ht="1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ht="1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ht="1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ht="1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ht="1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ht="1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ht="1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ht="1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ht="1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ht="1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ht="1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ht="1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ht="1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ht="1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ht="1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ht="1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ht="1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ht="1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ht="1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ht="1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ht="1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ht="1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ht="1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ht="1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ht="1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ht="1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ht="1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ht="1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ht="1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ht="1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ht="1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ht="1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ht="1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ht="1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ht="1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ht="1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ht="1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ht="1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ht="1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ht="1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ht="1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ht="1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ht="1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ht="1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ht="1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ht="1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ht="1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ht="1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ht="1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ht="1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ht="1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ht="1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ht="1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ht="1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ht="1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ht="1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ht="1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ht="1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ht="1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ht="1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ht="1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ht="1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ht="1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ht="1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ht="1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ht="1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ht="1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ht="1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ht="1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ht="1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ht="1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ht="1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ht="1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ht="1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ht="1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ht="1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ht="1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ht="1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ht="1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ht="1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ht="1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ht="1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ht="1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ht="1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ht="1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ht="1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ht="1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ht="1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ht="1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ht="1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ht="1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ht="1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ht="1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ht="1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ht="1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ht="1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ht="1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ht="1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ht="1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ht="1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ht="1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ht="1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ht="1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ht="1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ht="1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ht="1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ht="1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ht="1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ht="1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ht="1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ht="1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ht="1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ht="1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ht="1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ht="1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ht="1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ht="1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ht="1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ht="1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ht="1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ht="1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ht="1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ht="1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ht="1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ht="1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ht="1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ht="1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ht="1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ht="1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ht="1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ht="1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ht="1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ht="1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ht="1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ht="1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ht="1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ht="1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ht="1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ht="1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ht="1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ht="15" x14ac:dyDescent="0.2">
      <c r="A995" s="1"/>
      <c r="B995" s="1"/>
      <c r="F995" s="1"/>
      <c r="G995" s="1"/>
      <c r="H995" s="1"/>
      <c r="I995" s="1"/>
      <c r="J995" s="1"/>
      <c r="K995" s="1"/>
    </row>
    <row r="996" spans="1:11" ht="15" x14ac:dyDescent="0.2">
      <c r="A996" s="1"/>
      <c r="B996" s="1"/>
      <c r="F996" s="1"/>
      <c r="G996" s="1"/>
      <c r="H996" s="1"/>
      <c r="I996" s="1"/>
      <c r="J996" s="1"/>
      <c r="K996" s="1"/>
    </row>
    <row r="997" spans="1:11" ht="15" x14ac:dyDescent="0.2">
      <c r="A997" s="1"/>
      <c r="B997" s="1"/>
      <c r="F997" s="1"/>
      <c r="G997" s="1"/>
      <c r="H997" s="1"/>
      <c r="I997" s="1"/>
      <c r="J997" s="1"/>
      <c r="K997" s="1"/>
    </row>
    <row r="998" spans="1:11" ht="15" x14ac:dyDescent="0.2">
      <c r="A998" s="1"/>
      <c r="B998" s="1"/>
      <c r="F998" s="1"/>
      <c r="I998" s="1"/>
      <c r="J998" s="1"/>
      <c r="K998" s="1"/>
    </row>
    <row r="999" spans="1:11" ht="15" x14ac:dyDescent="0.2">
      <c r="A999" s="1"/>
      <c r="B999" s="1"/>
      <c r="F999" s="1"/>
      <c r="I999" s="1"/>
      <c r="J999" s="1"/>
      <c r="K999" s="1"/>
    </row>
    <row r="1000" spans="1:11" ht="15" x14ac:dyDescent="0.2">
      <c r="A1000" s="1"/>
      <c r="B1000" s="1"/>
      <c r="F1000" s="1"/>
      <c r="I1000" s="1"/>
      <c r="J1000" s="1"/>
      <c r="K1000" s="1"/>
    </row>
    <row r="1001" spans="1:11" ht="15.75" customHeight="1" x14ac:dyDescent="0.2">
      <c r="F1001" s="1"/>
    </row>
  </sheetData>
  <mergeCells count="19">
    <mergeCell ref="G32:H32"/>
    <mergeCell ref="G58:H58"/>
    <mergeCell ref="B1:C8"/>
    <mergeCell ref="D11:E11"/>
    <mergeCell ref="G11:H11"/>
    <mergeCell ref="G12:H12"/>
    <mergeCell ref="G20:H20"/>
    <mergeCell ref="G36:H36"/>
    <mergeCell ref="G47:H47"/>
    <mergeCell ref="G52:H52"/>
    <mergeCell ref="G57:H57"/>
    <mergeCell ref="F2:G2"/>
    <mergeCell ref="F3:G3"/>
    <mergeCell ref="F4:G4"/>
    <mergeCell ref="F5:G5"/>
    <mergeCell ref="F6:G6"/>
    <mergeCell ref="F7:G7"/>
    <mergeCell ref="F8:G8"/>
    <mergeCell ref="G26:H26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475"/>
  <sheetViews>
    <sheetView showGridLines="0" rightToLeft="1" workbookViewId="0">
      <selection activeCell="G1" sqref="G1:G1048576"/>
    </sheetView>
  </sheetViews>
  <sheetFormatPr defaultColWidth="12.7109375" defaultRowHeight="15.75" customHeight="1" x14ac:dyDescent="0.2"/>
  <cols>
    <col min="1" max="5" width="21.28515625" customWidth="1"/>
  </cols>
  <sheetData>
    <row r="1" spans="1:26" ht="12.75" x14ac:dyDescent="0.2">
      <c r="H1" s="199"/>
      <c r="I1" s="169"/>
      <c r="J1" s="169"/>
    </row>
    <row r="2" spans="1:26" ht="30" customHeight="1" x14ac:dyDescent="0.2">
      <c r="A2" s="200" t="s">
        <v>67</v>
      </c>
      <c r="B2" s="201"/>
      <c r="C2" s="141">
        <f>'דוח - מוגבל באחוז מימון '!F4</f>
        <v>540000</v>
      </c>
      <c r="H2" s="169"/>
      <c r="I2" s="169"/>
      <c r="J2" s="169"/>
    </row>
    <row r="3" spans="1:26" ht="30" customHeight="1" x14ac:dyDescent="0.2">
      <c r="A3" s="200" t="s">
        <v>68</v>
      </c>
      <c r="B3" s="201"/>
      <c r="C3" s="142">
        <v>0.04</v>
      </c>
      <c r="H3" s="169"/>
      <c r="I3" s="169"/>
      <c r="J3" s="169"/>
    </row>
    <row r="4" spans="1:26" ht="30" customHeight="1" x14ac:dyDescent="0.2">
      <c r="A4" s="200" t="s">
        <v>69</v>
      </c>
      <c r="B4" s="201"/>
      <c r="C4" s="143">
        <v>30</v>
      </c>
      <c r="H4" s="169"/>
      <c r="I4" s="169"/>
      <c r="J4" s="169"/>
    </row>
    <row r="5" spans="1:26" ht="30" customHeight="1" x14ac:dyDescent="0.2">
      <c r="A5" s="200" t="s">
        <v>70</v>
      </c>
      <c r="B5" s="201"/>
      <c r="C5" s="139">
        <v>12</v>
      </c>
      <c r="H5" s="169"/>
      <c r="I5" s="169"/>
      <c r="J5" s="169"/>
    </row>
    <row r="6" spans="1:26" ht="21" x14ac:dyDescent="0.2">
      <c r="A6" s="19"/>
      <c r="B6" s="19"/>
      <c r="C6" s="19"/>
      <c r="D6" s="19"/>
      <c r="E6" s="19"/>
      <c r="H6" s="169"/>
      <c r="I6" s="169"/>
      <c r="J6" s="169"/>
    </row>
    <row r="7" spans="1:26" ht="21" x14ac:dyDescent="0.2">
      <c r="A7" s="140" t="s">
        <v>71</v>
      </c>
      <c r="B7" s="140" t="s">
        <v>72</v>
      </c>
      <c r="C7" s="140" t="s">
        <v>73</v>
      </c>
      <c r="D7" s="140" t="s">
        <v>74</v>
      </c>
      <c r="E7" s="140" t="s">
        <v>75</v>
      </c>
      <c r="F7" s="10"/>
      <c r="G7" s="10"/>
      <c r="H7" s="169"/>
      <c r="I7" s="169"/>
      <c r="J7" s="169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1" x14ac:dyDescent="0.2">
      <c r="A8" s="152"/>
      <c r="B8" s="149"/>
      <c r="C8" s="146"/>
      <c r="D8" s="146"/>
      <c r="E8" s="151">
        <f>C2</f>
        <v>540000</v>
      </c>
      <c r="H8" s="169"/>
      <c r="I8" s="169"/>
      <c r="J8" s="169"/>
    </row>
    <row r="9" spans="1:26" ht="21" x14ac:dyDescent="0.2">
      <c r="A9" s="152">
        <v>1</v>
      </c>
      <c r="B9" s="149">
        <f t="shared" ref="B9:B72" si="0">-PMT($C$3/$C$5,$C$4*$C$5,$C$2)</f>
        <v>2578.0425955134815</v>
      </c>
      <c r="C9" s="147">
        <f>E8*$C$3/$C$5</f>
        <v>1800</v>
      </c>
      <c r="D9" s="146">
        <f t="shared" ref="D9:D263" si="1">B9-C9</f>
        <v>778.0425955134815</v>
      </c>
      <c r="E9" s="144">
        <f t="shared" ref="E9:E263" si="2">E8-D9</f>
        <v>539221.95740448649</v>
      </c>
      <c r="H9" s="169"/>
      <c r="I9" s="169"/>
      <c r="J9" s="169"/>
    </row>
    <row r="10" spans="1:26" ht="21" x14ac:dyDescent="0.2">
      <c r="A10" s="153">
        <f t="shared" ref="A10:A73" si="3">IF(A9&lt;&gt;"",IF(A9+1&gt;$C$4*$C$5,"",A9+1),"")</f>
        <v>2</v>
      </c>
      <c r="B10" s="149">
        <f t="shared" si="0"/>
        <v>2578.0425955134815</v>
      </c>
      <c r="C10" s="146">
        <f t="shared" ref="C10:C73" si="4">IF(B10&lt;&gt;"",E9*$C$3/$C$5,"")</f>
        <v>1797.4065246816217</v>
      </c>
      <c r="D10" s="146">
        <f t="shared" si="1"/>
        <v>780.6360708318598</v>
      </c>
      <c r="E10" s="144">
        <f t="shared" si="2"/>
        <v>538441.32133365457</v>
      </c>
    </row>
    <row r="11" spans="1:26" ht="21" x14ac:dyDescent="0.2">
      <c r="A11" s="153">
        <f t="shared" si="3"/>
        <v>3</v>
      </c>
      <c r="B11" s="149">
        <f t="shared" si="0"/>
        <v>2578.0425955134815</v>
      </c>
      <c r="C11" s="146">
        <f t="shared" si="4"/>
        <v>1794.8044044455153</v>
      </c>
      <c r="D11" s="146">
        <f t="shared" si="1"/>
        <v>783.23819106796623</v>
      </c>
      <c r="E11" s="144">
        <f t="shared" si="2"/>
        <v>537658.08314258663</v>
      </c>
    </row>
    <row r="12" spans="1:26" ht="21" x14ac:dyDescent="0.2">
      <c r="A12" s="153">
        <f t="shared" si="3"/>
        <v>4</v>
      </c>
      <c r="B12" s="149">
        <f t="shared" si="0"/>
        <v>2578.0425955134815</v>
      </c>
      <c r="C12" s="146">
        <f t="shared" si="4"/>
        <v>1792.1936104752888</v>
      </c>
      <c r="D12" s="146">
        <f t="shared" si="1"/>
        <v>785.84898503819272</v>
      </c>
      <c r="E12" s="144">
        <f t="shared" si="2"/>
        <v>536872.2341575484</v>
      </c>
    </row>
    <row r="13" spans="1:26" ht="21" x14ac:dyDescent="0.2">
      <c r="A13" s="153">
        <f t="shared" si="3"/>
        <v>5</v>
      </c>
      <c r="B13" s="149">
        <f t="shared" si="0"/>
        <v>2578.0425955134815</v>
      </c>
      <c r="C13" s="146">
        <f t="shared" si="4"/>
        <v>1789.5741138584947</v>
      </c>
      <c r="D13" s="146">
        <f t="shared" si="1"/>
        <v>788.46848165498682</v>
      </c>
      <c r="E13" s="144">
        <f t="shared" si="2"/>
        <v>536083.7656758934</v>
      </c>
    </row>
    <row r="14" spans="1:26" ht="21" x14ac:dyDescent="0.2">
      <c r="A14" s="153">
        <f t="shared" si="3"/>
        <v>6</v>
      </c>
      <c r="B14" s="149">
        <f t="shared" si="0"/>
        <v>2578.0425955134815</v>
      </c>
      <c r="C14" s="146">
        <f t="shared" si="4"/>
        <v>1786.9458855863113</v>
      </c>
      <c r="D14" s="146">
        <f t="shared" si="1"/>
        <v>791.0967099271702</v>
      </c>
      <c r="E14" s="144">
        <f t="shared" si="2"/>
        <v>535292.66896596621</v>
      </c>
    </row>
    <row r="15" spans="1:26" ht="21" x14ac:dyDescent="0.2">
      <c r="A15" s="153">
        <f t="shared" si="3"/>
        <v>7</v>
      </c>
      <c r="B15" s="149">
        <f t="shared" si="0"/>
        <v>2578.0425955134815</v>
      </c>
      <c r="C15" s="146">
        <f t="shared" si="4"/>
        <v>1784.3088965532206</v>
      </c>
      <c r="D15" s="146">
        <f t="shared" si="1"/>
        <v>793.73369896026088</v>
      </c>
      <c r="E15" s="144">
        <f t="shared" si="2"/>
        <v>534498.93526700593</v>
      </c>
    </row>
    <row r="16" spans="1:26" ht="21" x14ac:dyDescent="0.2">
      <c r="A16" s="153">
        <f t="shared" si="3"/>
        <v>8</v>
      </c>
      <c r="B16" s="149">
        <f t="shared" si="0"/>
        <v>2578.0425955134815</v>
      </c>
      <c r="C16" s="146">
        <f t="shared" si="4"/>
        <v>1781.6631175566865</v>
      </c>
      <c r="D16" s="146">
        <f t="shared" si="1"/>
        <v>796.37947795679497</v>
      </c>
      <c r="E16" s="144">
        <f t="shared" si="2"/>
        <v>533702.55578904913</v>
      </c>
    </row>
    <row r="17" spans="1:5" ht="21" x14ac:dyDescent="0.2">
      <c r="A17" s="153">
        <f t="shared" si="3"/>
        <v>9</v>
      </c>
      <c r="B17" s="149">
        <f t="shared" si="0"/>
        <v>2578.0425955134815</v>
      </c>
      <c r="C17" s="146">
        <f t="shared" si="4"/>
        <v>1779.0085192968306</v>
      </c>
      <c r="D17" s="146">
        <f t="shared" si="1"/>
        <v>799.03407621665087</v>
      </c>
      <c r="E17" s="144">
        <f t="shared" si="2"/>
        <v>532903.5217128325</v>
      </c>
    </row>
    <row r="18" spans="1:5" ht="21" x14ac:dyDescent="0.2">
      <c r="A18" s="153">
        <f t="shared" si="3"/>
        <v>10</v>
      </c>
      <c r="B18" s="149">
        <f t="shared" si="0"/>
        <v>2578.0425955134815</v>
      </c>
      <c r="C18" s="146">
        <f t="shared" si="4"/>
        <v>1776.3450723761082</v>
      </c>
      <c r="D18" s="146">
        <f t="shared" si="1"/>
        <v>801.69752313737331</v>
      </c>
      <c r="E18" s="144">
        <f t="shared" si="2"/>
        <v>532101.82418969518</v>
      </c>
    </row>
    <row r="19" spans="1:5" ht="21" x14ac:dyDescent="0.2">
      <c r="A19" s="153">
        <f t="shared" si="3"/>
        <v>11</v>
      </c>
      <c r="B19" s="149">
        <f t="shared" si="0"/>
        <v>2578.0425955134815</v>
      </c>
      <c r="C19" s="146">
        <f t="shared" si="4"/>
        <v>1773.6727472989839</v>
      </c>
      <c r="D19" s="146">
        <f t="shared" si="1"/>
        <v>804.36984821449755</v>
      </c>
      <c r="E19" s="144">
        <f t="shared" si="2"/>
        <v>531297.45434148062</v>
      </c>
    </row>
    <row r="20" spans="1:5" ht="21" x14ac:dyDescent="0.2">
      <c r="A20" s="153">
        <f t="shared" si="3"/>
        <v>12</v>
      </c>
      <c r="B20" s="149">
        <f t="shared" si="0"/>
        <v>2578.0425955134815</v>
      </c>
      <c r="C20" s="146">
        <f t="shared" si="4"/>
        <v>1770.9915144716022</v>
      </c>
      <c r="D20" s="146">
        <f t="shared" si="1"/>
        <v>807.05108104187934</v>
      </c>
      <c r="E20" s="144">
        <f t="shared" si="2"/>
        <v>530490.4032604387</v>
      </c>
    </row>
    <row r="21" spans="1:5" ht="21" x14ac:dyDescent="0.2">
      <c r="A21" s="153">
        <f t="shared" si="3"/>
        <v>13</v>
      </c>
      <c r="B21" s="149">
        <f t="shared" si="0"/>
        <v>2578.0425955134815</v>
      </c>
      <c r="C21" s="146">
        <f t="shared" si="4"/>
        <v>1768.3013442014624</v>
      </c>
      <c r="D21" s="146">
        <f t="shared" si="1"/>
        <v>809.74125131201913</v>
      </c>
      <c r="E21" s="144">
        <f t="shared" si="2"/>
        <v>529680.66200912674</v>
      </c>
    </row>
    <row r="22" spans="1:5" ht="21" x14ac:dyDescent="0.2">
      <c r="A22" s="153">
        <f t="shared" si="3"/>
        <v>14</v>
      </c>
      <c r="B22" s="149">
        <f t="shared" si="0"/>
        <v>2578.0425955134815</v>
      </c>
      <c r="C22" s="146">
        <f t="shared" si="4"/>
        <v>1765.6022066970891</v>
      </c>
      <c r="D22" s="146">
        <f t="shared" si="1"/>
        <v>812.44038881639244</v>
      </c>
      <c r="E22" s="144">
        <f t="shared" si="2"/>
        <v>528868.22162031033</v>
      </c>
    </row>
    <row r="23" spans="1:5" ht="21" x14ac:dyDescent="0.2">
      <c r="A23" s="153">
        <f t="shared" si="3"/>
        <v>15</v>
      </c>
      <c r="B23" s="149">
        <f t="shared" si="0"/>
        <v>2578.0425955134815</v>
      </c>
      <c r="C23" s="146">
        <f t="shared" si="4"/>
        <v>1762.894072067701</v>
      </c>
      <c r="D23" s="146">
        <f t="shared" si="1"/>
        <v>815.14852344578048</v>
      </c>
      <c r="E23" s="144">
        <f t="shared" si="2"/>
        <v>528053.07309686451</v>
      </c>
    </row>
    <row r="24" spans="1:5" ht="21" x14ac:dyDescent="0.2">
      <c r="A24" s="153">
        <f t="shared" si="3"/>
        <v>16</v>
      </c>
      <c r="B24" s="149">
        <f t="shared" si="0"/>
        <v>2578.0425955134815</v>
      </c>
      <c r="C24" s="146">
        <f t="shared" si="4"/>
        <v>1760.1769103228817</v>
      </c>
      <c r="D24" s="146">
        <f t="shared" si="1"/>
        <v>817.86568519059983</v>
      </c>
      <c r="E24" s="144">
        <f t="shared" si="2"/>
        <v>527235.20741167385</v>
      </c>
    </row>
    <row r="25" spans="1:5" ht="21" x14ac:dyDescent="0.2">
      <c r="A25" s="153">
        <f t="shared" si="3"/>
        <v>17</v>
      </c>
      <c r="B25" s="149">
        <f t="shared" si="0"/>
        <v>2578.0425955134815</v>
      </c>
      <c r="C25" s="146">
        <f t="shared" si="4"/>
        <v>1757.4506913722462</v>
      </c>
      <c r="D25" s="146">
        <f t="shared" si="1"/>
        <v>820.59190414123532</v>
      </c>
      <c r="E25" s="144">
        <f t="shared" si="2"/>
        <v>526414.61550753261</v>
      </c>
    </row>
    <row r="26" spans="1:5" ht="21" x14ac:dyDescent="0.2">
      <c r="A26" s="153">
        <f t="shared" si="3"/>
        <v>18</v>
      </c>
      <c r="B26" s="149">
        <f t="shared" si="0"/>
        <v>2578.0425955134815</v>
      </c>
      <c r="C26" s="146">
        <f t="shared" si="4"/>
        <v>1754.7153850251088</v>
      </c>
      <c r="D26" s="146">
        <f t="shared" si="1"/>
        <v>823.32721048837266</v>
      </c>
      <c r="E26" s="144">
        <f t="shared" si="2"/>
        <v>525591.28829704423</v>
      </c>
    </row>
    <row r="27" spans="1:5" ht="21" x14ac:dyDescent="0.2">
      <c r="A27" s="153">
        <f t="shared" si="3"/>
        <v>19</v>
      </c>
      <c r="B27" s="149">
        <f t="shared" si="0"/>
        <v>2578.0425955134815</v>
      </c>
      <c r="C27" s="146">
        <f t="shared" si="4"/>
        <v>1751.9709609901474</v>
      </c>
      <c r="D27" s="146">
        <f t="shared" si="1"/>
        <v>826.07163452333407</v>
      </c>
      <c r="E27" s="144">
        <f t="shared" si="2"/>
        <v>524765.21666252089</v>
      </c>
    </row>
    <row r="28" spans="1:5" ht="21" x14ac:dyDescent="0.2">
      <c r="A28" s="153">
        <f t="shared" si="3"/>
        <v>20</v>
      </c>
      <c r="B28" s="149">
        <f t="shared" si="0"/>
        <v>2578.0425955134815</v>
      </c>
      <c r="C28" s="146">
        <f t="shared" si="4"/>
        <v>1749.2173888750697</v>
      </c>
      <c r="D28" s="146">
        <f t="shared" si="1"/>
        <v>828.82520663841183</v>
      </c>
      <c r="E28" s="144">
        <f t="shared" si="2"/>
        <v>523936.39145588246</v>
      </c>
    </row>
    <row r="29" spans="1:5" ht="21" x14ac:dyDescent="0.2">
      <c r="A29" s="153">
        <f t="shared" si="3"/>
        <v>21</v>
      </c>
      <c r="B29" s="149">
        <f t="shared" si="0"/>
        <v>2578.0425955134815</v>
      </c>
      <c r="C29" s="146">
        <f t="shared" si="4"/>
        <v>1746.4546381862749</v>
      </c>
      <c r="D29" s="146">
        <f t="shared" si="1"/>
        <v>831.5879573272066</v>
      </c>
      <c r="E29" s="144">
        <f t="shared" si="2"/>
        <v>523104.80349855527</v>
      </c>
    </row>
    <row r="30" spans="1:5" ht="21" x14ac:dyDescent="0.2">
      <c r="A30" s="153">
        <f t="shared" si="3"/>
        <v>22</v>
      </c>
      <c r="B30" s="149">
        <f t="shared" si="0"/>
        <v>2578.0425955134815</v>
      </c>
      <c r="C30" s="146">
        <f t="shared" si="4"/>
        <v>1743.6826783285176</v>
      </c>
      <c r="D30" s="146">
        <f t="shared" si="1"/>
        <v>834.35991718496393</v>
      </c>
      <c r="E30" s="144">
        <f t="shared" si="2"/>
        <v>522270.44358137029</v>
      </c>
    </row>
    <row r="31" spans="1:5" ht="21" x14ac:dyDescent="0.2">
      <c r="A31" s="153">
        <f t="shared" si="3"/>
        <v>23</v>
      </c>
      <c r="B31" s="149">
        <f t="shared" si="0"/>
        <v>2578.0425955134815</v>
      </c>
      <c r="C31" s="146">
        <f t="shared" si="4"/>
        <v>1740.9014786045675</v>
      </c>
      <c r="D31" s="146">
        <f t="shared" si="1"/>
        <v>837.141116908914</v>
      </c>
      <c r="E31" s="144">
        <f t="shared" si="2"/>
        <v>521433.30246446136</v>
      </c>
    </row>
    <row r="32" spans="1:5" ht="21" x14ac:dyDescent="0.2">
      <c r="A32" s="153">
        <f t="shared" si="3"/>
        <v>24</v>
      </c>
      <c r="B32" s="149">
        <f t="shared" si="0"/>
        <v>2578.0425955134815</v>
      </c>
      <c r="C32" s="146">
        <f t="shared" si="4"/>
        <v>1738.1110082148714</v>
      </c>
      <c r="D32" s="146">
        <f t="shared" si="1"/>
        <v>839.93158729861011</v>
      </c>
      <c r="E32" s="144">
        <f t="shared" si="2"/>
        <v>520593.37087716273</v>
      </c>
    </row>
    <row r="33" spans="1:5" ht="21" x14ac:dyDescent="0.2">
      <c r="A33" s="153">
        <f t="shared" si="3"/>
        <v>25</v>
      </c>
      <c r="B33" s="149">
        <f t="shared" si="0"/>
        <v>2578.0425955134815</v>
      </c>
      <c r="C33" s="146">
        <f t="shared" si="4"/>
        <v>1735.3112362572092</v>
      </c>
      <c r="D33" s="146">
        <f t="shared" si="1"/>
        <v>842.7313592562723</v>
      </c>
      <c r="E33" s="144">
        <f t="shared" si="2"/>
        <v>519750.63951790647</v>
      </c>
    </row>
    <row r="34" spans="1:5" ht="21" x14ac:dyDescent="0.2">
      <c r="A34" s="153">
        <f t="shared" si="3"/>
        <v>26</v>
      </c>
      <c r="B34" s="149">
        <f t="shared" si="0"/>
        <v>2578.0425955134815</v>
      </c>
      <c r="C34" s="146">
        <f t="shared" si="4"/>
        <v>1732.5021317263547</v>
      </c>
      <c r="D34" s="146">
        <f t="shared" si="1"/>
        <v>845.54046378712678</v>
      </c>
      <c r="E34" s="144">
        <f t="shared" si="2"/>
        <v>518905.09905411932</v>
      </c>
    </row>
    <row r="35" spans="1:5" ht="21" x14ac:dyDescent="0.2">
      <c r="A35" s="153">
        <f t="shared" si="3"/>
        <v>27</v>
      </c>
      <c r="B35" s="149">
        <f t="shared" si="0"/>
        <v>2578.0425955134815</v>
      </c>
      <c r="C35" s="146">
        <f t="shared" si="4"/>
        <v>1729.6836635137313</v>
      </c>
      <c r="D35" s="146">
        <f t="shared" si="1"/>
        <v>848.35893199975021</v>
      </c>
      <c r="E35" s="144">
        <f t="shared" si="2"/>
        <v>518056.74012211955</v>
      </c>
    </row>
    <row r="36" spans="1:5" ht="21" x14ac:dyDescent="0.2">
      <c r="A36" s="153">
        <f t="shared" si="3"/>
        <v>28</v>
      </c>
      <c r="B36" s="149">
        <f t="shared" si="0"/>
        <v>2578.0425955134815</v>
      </c>
      <c r="C36" s="146">
        <f t="shared" si="4"/>
        <v>1726.8558004070653</v>
      </c>
      <c r="D36" s="146">
        <f t="shared" si="1"/>
        <v>851.18679510641618</v>
      </c>
      <c r="E36" s="144">
        <f t="shared" si="2"/>
        <v>517205.55332701316</v>
      </c>
    </row>
    <row r="37" spans="1:5" ht="21" x14ac:dyDescent="0.2">
      <c r="A37" s="153">
        <f t="shared" si="3"/>
        <v>29</v>
      </c>
      <c r="B37" s="149">
        <f t="shared" si="0"/>
        <v>2578.0425955134815</v>
      </c>
      <c r="C37" s="146">
        <f t="shared" si="4"/>
        <v>1724.0185110900438</v>
      </c>
      <c r="D37" s="146">
        <f t="shared" si="1"/>
        <v>854.02408442343767</v>
      </c>
      <c r="E37" s="144">
        <f t="shared" si="2"/>
        <v>516351.52924258972</v>
      </c>
    </row>
    <row r="38" spans="1:5" ht="21" x14ac:dyDescent="0.2">
      <c r="A38" s="153">
        <f t="shared" si="3"/>
        <v>30</v>
      </c>
      <c r="B38" s="149">
        <f t="shared" si="0"/>
        <v>2578.0425955134815</v>
      </c>
      <c r="C38" s="146">
        <f t="shared" si="4"/>
        <v>1721.1717641419657</v>
      </c>
      <c r="D38" s="146">
        <f t="shared" si="1"/>
        <v>856.87083137151581</v>
      </c>
      <c r="E38" s="144">
        <f t="shared" si="2"/>
        <v>515494.6584112182</v>
      </c>
    </row>
    <row r="39" spans="1:5" ht="21" x14ac:dyDescent="0.2">
      <c r="A39" s="153">
        <f t="shared" si="3"/>
        <v>31</v>
      </c>
      <c r="B39" s="149">
        <f t="shared" si="0"/>
        <v>2578.0425955134815</v>
      </c>
      <c r="C39" s="146">
        <f t="shared" si="4"/>
        <v>1718.315528037394</v>
      </c>
      <c r="D39" s="146">
        <f t="shared" si="1"/>
        <v>859.72706747608754</v>
      </c>
      <c r="E39" s="144">
        <f t="shared" si="2"/>
        <v>514634.93134374212</v>
      </c>
    </row>
    <row r="40" spans="1:5" ht="21" x14ac:dyDescent="0.2">
      <c r="A40" s="153">
        <f t="shared" si="3"/>
        <v>32</v>
      </c>
      <c r="B40" s="149">
        <f t="shared" si="0"/>
        <v>2578.0425955134815</v>
      </c>
      <c r="C40" s="146">
        <f t="shared" si="4"/>
        <v>1715.4497711458071</v>
      </c>
      <c r="D40" s="146">
        <f t="shared" si="1"/>
        <v>862.59282436767444</v>
      </c>
      <c r="E40" s="144">
        <f t="shared" si="2"/>
        <v>513772.33851937443</v>
      </c>
    </row>
    <row r="41" spans="1:5" ht="21" x14ac:dyDescent="0.2">
      <c r="A41" s="153">
        <f t="shared" si="3"/>
        <v>33</v>
      </c>
      <c r="B41" s="149">
        <f t="shared" si="0"/>
        <v>2578.0425955134815</v>
      </c>
      <c r="C41" s="146">
        <f t="shared" si="4"/>
        <v>1712.5744617312482</v>
      </c>
      <c r="D41" s="146">
        <f t="shared" si="1"/>
        <v>865.46813378223328</v>
      </c>
      <c r="E41" s="144">
        <f t="shared" si="2"/>
        <v>512906.87038559222</v>
      </c>
    </row>
    <row r="42" spans="1:5" ht="21" x14ac:dyDescent="0.2">
      <c r="A42" s="153">
        <f t="shared" si="3"/>
        <v>34</v>
      </c>
      <c r="B42" s="149">
        <f t="shared" si="0"/>
        <v>2578.0425955134815</v>
      </c>
      <c r="C42" s="146">
        <f t="shared" si="4"/>
        <v>1709.6895679519741</v>
      </c>
      <c r="D42" s="146">
        <f t="shared" si="1"/>
        <v>868.35302756150736</v>
      </c>
      <c r="E42" s="144">
        <f t="shared" si="2"/>
        <v>512038.51735803072</v>
      </c>
    </row>
    <row r="43" spans="1:5" ht="21" x14ac:dyDescent="0.2">
      <c r="A43" s="153">
        <f t="shared" si="3"/>
        <v>35</v>
      </c>
      <c r="B43" s="149">
        <f t="shared" si="0"/>
        <v>2578.0425955134815</v>
      </c>
      <c r="C43" s="146">
        <f t="shared" si="4"/>
        <v>1706.7950578601024</v>
      </c>
      <c r="D43" s="146">
        <f t="shared" si="1"/>
        <v>871.24753765337914</v>
      </c>
      <c r="E43" s="144">
        <f t="shared" si="2"/>
        <v>511167.26982037735</v>
      </c>
    </row>
    <row r="44" spans="1:5" ht="21" x14ac:dyDescent="0.2">
      <c r="A44" s="153">
        <f t="shared" si="3"/>
        <v>36</v>
      </c>
      <c r="B44" s="149">
        <f t="shared" si="0"/>
        <v>2578.0425955134815</v>
      </c>
      <c r="C44" s="146">
        <f t="shared" si="4"/>
        <v>1703.8908994012579</v>
      </c>
      <c r="D44" s="146">
        <f t="shared" si="1"/>
        <v>874.15169611222359</v>
      </c>
      <c r="E44" s="144">
        <f t="shared" si="2"/>
        <v>510293.11812426511</v>
      </c>
    </row>
    <row r="45" spans="1:5" ht="21" x14ac:dyDescent="0.2">
      <c r="A45" s="153">
        <f t="shared" si="3"/>
        <v>37</v>
      </c>
      <c r="B45" s="149">
        <f t="shared" si="0"/>
        <v>2578.0425955134815</v>
      </c>
      <c r="C45" s="146">
        <f t="shared" si="4"/>
        <v>1700.977060414217</v>
      </c>
      <c r="D45" s="146">
        <f t="shared" si="1"/>
        <v>877.06553509926448</v>
      </c>
      <c r="E45" s="144">
        <f t="shared" si="2"/>
        <v>509416.05258916586</v>
      </c>
    </row>
    <row r="46" spans="1:5" ht="21" x14ac:dyDescent="0.2">
      <c r="A46" s="153">
        <f t="shared" si="3"/>
        <v>38</v>
      </c>
      <c r="B46" s="149">
        <f t="shared" si="0"/>
        <v>2578.0425955134815</v>
      </c>
      <c r="C46" s="146">
        <f t="shared" si="4"/>
        <v>1698.0535086305529</v>
      </c>
      <c r="D46" s="146">
        <f t="shared" si="1"/>
        <v>879.98908688292863</v>
      </c>
      <c r="E46" s="144">
        <f t="shared" si="2"/>
        <v>508536.06350228295</v>
      </c>
    </row>
    <row r="47" spans="1:5" ht="21" x14ac:dyDescent="0.2">
      <c r="A47" s="153">
        <f t="shared" si="3"/>
        <v>39</v>
      </c>
      <c r="B47" s="149">
        <f t="shared" si="0"/>
        <v>2578.0425955134815</v>
      </c>
      <c r="C47" s="146">
        <f t="shared" si="4"/>
        <v>1695.1202116742763</v>
      </c>
      <c r="D47" s="146">
        <f t="shared" si="1"/>
        <v>882.92238383920517</v>
      </c>
      <c r="E47" s="144">
        <f t="shared" si="2"/>
        <v>507653.14111844375</v>
      </c>
    </row>
    <row r="48" spans="1:5" ht="21" x14ac:dyDescent="0.2">
      <c r="A48" s="153">
        <f t="shared" si="3"/>
        <v>40</v>
      </c>
      <c r="B48" s="149">
        <f t="shared" si="0"/>
        <v>2578.0425955134815</v>
      </c>
      <c r="C48" s="146">
        <f t="shared" si="4"/>
        <v>1692.177137061479</v>
      </c>
      <c r="D48" s="146">
        <f t="shared" si="1"/>
        <v>885.86545845200249</v>
      </c>
      <c r="E48" s="144">
        <f t="shared" si="2"/>
        <v>506767.27565999172</v>
      </c>
    </row>
    <row r="49" spans="1:5" ht="21" x14ac:dyDescent="0.2">
      <c r="A49" s="153">
        <f t="shared" si="3"/>
        <v>41</v>
      </c>
      <c r="B49" s="149">
        <f t="shared" si="0"/>
        <v>2578.0425955134815</v>
      </c>
      <c r="C49" s="146">
        <f t="shared" si="4"/>
        <v>1689.2242521999724</v>
      </c>
      <c r="D49" s="146">
        <f t="shared" si="1"/>
        <v>888.8183433135091</v>
      </c>
      <c r="E49" s="144">
        <f t="shared" si="2"/>
        <v>505878.45731667819</v>
      </c>
    </row>
    <row r="50" spans="1:5" ht="21" x14ac:dyDescent="0.2">
      <c r="A50" s="153">
        <f t="shared" si="3"/>
        <v>42</v>
      </c>
      <c r="B50" s="149">
        <f t="shared" si="0"/>
        <v>2578.0425955134815</v>
      </c>
      <c r="C50" s="146">
        <f t="shared" si="4"/>
        <v>1686.2615243889275</v>
      </c>
      <c r="D50" s="146">
        <f t="shared" si="1"/>
        <v>891.78107112455405</v>
      </c>
      <c r="E50" s="144">
        <f t="shared" si="2"/>
        <v>504986.67624555365</v>
      </c>
    </row>
    <row r="51" spans="1:5" ht="21" x14ac:dyDescent="0.2">
      <c r="A51" s="153">
        <f t="shared" si="3"/>
        <v>43</v>
      </c>
      <c r="B51" s="149">
        <f t="shared" si="0"/>
        <v>2578.0425955134815</v>
      </c>
      <c r="C51" s="146">
        <f t="shared" si="4"/>
        <v>1683.2889208185122</v>
      </c>
      <c r="D51" s="146">
        <f t="shared" si="1"/>
        <v>894.75367469496928</v>
      </c>
      <c r="E51" s="144">
        <f t="shared" si="2"/>
        <v>504091.92257085867</v>
      </c>
    </row>
    <row r="52" spans="1:5" ht="21" x14ac:dyDescent="0.2">
      <c r="A52" s="153">
        <f t="shared" si="3"/>
        <v>44</v>
      </c>
      <c r="B52" s="149">
        <f t="shared" si="0"/>
        <v>2578.0425955134815</v>
      </c>
      <c r="C52" s="146">
        <f t="shared" si="4"/>
        <v>1680.3064085695289</v>
      </c>
      <c r="D52" s="146">
        <f t="shared" si="1"/>
        <v>897.73618694395259</v>
      </c>
      <c r="E52" s="144">
        <f t="shared" si="2"/>
        <v>503194.18638391473</v>
      </c>
    </row>
    <row r="53" spans="1:5" ht="21" x14ac:dyDescent="0.2">
      <c r="A53" s="153">
        <f t="shared" si="3"/>
        <v>45</v>
      </c>
      <c r="B53" s="149">
        <f t="shared" si="0"/>
        <v>2578.0425955134815</v>
      </c>
      <c r="C53" s="146">
        <f t="shared" si="4"/>
        <v>1677.313954613049</v>
      </c>
      <c r="D53" s="146">
        <f t="shared" si="1"/>
        <v>900.72864090043254</v>
      </c>
      <c r="E53" s="144">
        <f t="shared" si="2"/>
        <v>502293.45774301427</v>
      </c>
    </row>
    <row r="54" spans="1:5" ht="21" x14ac:dyDescent="0.2">
      <c r="A54" s="153">
        <f t="shared" si="3"/>
        <v>46</v>
      </c>
      <c r="B54" s="149">
        <f t="shared" si="0"/>
        <v>2578.0425955134815</v>
      </c>
      <c r="C54" s="146">
        <f t="shared" si="4"/>
        <v>1674.3115258100477</v>
      </c>
      <c r="D54" s="146">
        <f t="shared" si="1"/>
        <v>903.73106970343383</v>
      </c>
      <c r="E54" s="144">
        <f t="shared" si="2"/>
        <v>501389.72667331086</v>
      </c>
    </row>
    <row r="55" spans="1:5" ht="21" x14ac:dyDescent="0.2">
      <c r="A55" s="153">
        <f t="shared" si="3"/>
        <v>47</v>
      </c>
      <c r="B55" s="149">
        <f t="shared" si="0"/>
        <v>2578.0425955134815</v>
      </c>
      <c r="C55" s="146">
        <f t="shared" si="4"/>
        <v>1671.2990889110363</v>
      </c>
      <c r="D55" s="146">
        <f t="shared" si="1"/>
        <v>906.74350660244522</v>
      </c>
      <c r="E55" s="144">
        <f t="shared" si="2"/>
        <v>500482.98316670844</v>
      </c>
    </row>
    <row r="56" spans="1:5" ht="21" x14ac:dyDescent="0.2">
      <c r="A56" s="153">
        <f t="shared" si="3"/>
        <v>48</v>
      </c>
      <c r="B56" s="149">
        <f t="shared" si="0"/>
        <v>2578.0425955134815</v>
      </c>
      <c r="C56" s="146">
        <f t="shared" si="4"/>
        <v>1668.2766105556948</v>
      </c>
      <c r="D56" s="146">
        <f t="shared" si="1"/>
        <v>909.76598495778671</v>
      </c>
      <c r="E56" s="144">
        <f t="shared" si="2"/>
        <v>499573.21718175063</v>
      </c>
    </row>
    <row r="57" spans="1:5" ht="21" x14ac:dyDescent="0.2">
      <c r="A57" s="153">
        <f t="shared" si="3"/>
        <v>49</v>
      </c>
      <c r="B57" s="149">
        <f t="shared" si="0"/>
        <v>2578.0425955134815</v>
      </c>
      <c r="C57" s="146">
        <f t="shared" si="4"/>
        <v>1665.244057272502</v>
      </c>
      <c r="D57" s="146">
        <f t="shared" si="1"/>
        <v>912.7985382409795</v>
      </c>
      <c r="E57" s="144">
        <f t="shared" si="2"/>
        <v>498660.41864350968</v>
      </c>
    </row>
    <row r="58" spans="1:5" ht="21" x14ac:dyDescent="0.2">
      <c r="A58" s="153">
        <f t="shared" si="3"/>
        <v>50</v>
      </c>
      <c r="B58" s="149">
        <f t="shared" si="0"/>
        <v>2578.0425955134815</v>
      </c>
      <c r="C58" s="146">
        <f t="shared" si="4"/>
        <v>1662.2013954783658</v>
      </c>
      <c r="D58" s="146">
        <f t="shared" si="1"/>
        <v>915.84120003511566</v>
      </c>
      <c r="E58" s="144">
        <f t="shared" si="2"/>
        <v>497744.57744347455</v>
      </c>
    </row>
    <row r="59" spans="1:5" ht="21" x14ac:dyDescent="0.2">
      <c r="A59" s="153">
        <f t="shared" si="3"/>
        <v>51</v>
      </c>
      <c r="B59" s="149">
        <f t="shared" si="0"/>
        <v>2578.0425955134815</v>
      </c>
      <c r="C59" s="146">
        <f t="shared" si="4"/>
        <v>1659.1485914782486</v>
      </c>
      <c r="D59" s="146">
        <f t="shared" si="1"/>
        <v>918.89400403523291</v>
      </c>
      <c r="E59" s="144">
        <f t="shared" si="2"/>
        <v>496825.68343943934</v>
      </c>
    </row>
    <row r="60" spans="1:5" ht="21" x14ac:dyDescent="0.2">
      <c r="A60" s="153">
        <f t="shared" si="3"/>
        <v>52</v>
      </c>
      <c r="B60" s="149">
        <f t="shared" si="0"/>
        <v>2578.0425955134815</v>
      </c>
      <c r="C60" s="146">
        <f t="shared" si="4"/>
        <v>1656.0856114647977</v>
      </c>
      <c r="D60" s="146">
        <f t="shared" si="1"/>
        <v>921.95698404868381</v>
      </c>
      <c r="E60" s="144">
        <f t="shared" si="2"/>
        <v>495903.72645539063</v>
      </c>
    </row>
    <row r="61" spans="1:5" ht="21" x14ac:dyDescent="0.2">
      <c r="A61" s="153">
        <f t="shared" si="3"/>
        <v>53</v>
      </c>
      <c r="B61" s="149">
        <f t="shared" si="0"/>
        <v>2578.0425955134815</v>
      </c>
      <c r="C61" s="146">
        <f t="shared" si="4"/>
        <v>1653.0124215179687</v>
      </c>
      <c r="D61" s="146">
        <f t="shared" si="1"/>
        <v>925.03017399551277</v>
      </c>
      <c r="E61" s="144">
        <f t="shared" si="2"/>
        <v>494978.6962813951</v>
      </c>
    </row>
    <row r="62" spans="1:5" ht="21" x14ac:dyDescent="0.2">
      <c r="A62" s="153">
        <f t="shared" si="3"/>
        <v>54</v>
      </c>
      <c r="B62" s="149">
        <f t="shared" si="0"/>
        <v>2578.0425955134815</v>
      </c>
      <c r="C62" s="146">
        <f t="shared" si="4"/>
        <v>1649.9289876046505</v>
      </c>
      <c r="D62" s="146">
        <f t="shared" si="1"/>
        <v>928.113607908831</v>
      </c>
      <c r="E62" s="144">
        <f t="shared" si="2"/>
        <v>494050.58267348626</v>
      </c>
    </row>
    <row r="63" spans="1:5" ht="21" x14ac:dyDescent="0.2">
      <c r="A63" s="153">
        <f t="shared" si="3"/>
        <v>55</v>
      </c>
      <c r="B63" s="149">
        <f t="shared" si="0"/>
        <v>2578.0425955134815</v>
      </c>
      <c r="C63" s="146">
        <f t="shared" si="4"/>
        <v>1646.8352755782878</v>
      </c>
      <c r="D63" s="146">
        <f t="shared" si="1"/>
        <v>931.20731993519371</v>
      </c>
      <c r="E63" s="144">
        <f t="shared" si="2"/>
        <v>493119.37535355106</v>
      </c>
    </row>
    <row r="64" spans="1:5" ht="21" x14ac:dyDescent="0.2">
      <c r="A64" s="153">
        <f t="shared" si="3"/>
        <v>56</v>
      </c>
      <c r="B64" s="149">
        <f t="shared" si="0"/>
        <v>2578.0425955134815</v>
      </c>
      <c r="C64" s="146">
        <f t="shared" si="4"/>
        <v>1643.7312511785037</v>
      </c>
      <c r="D64" s="146">
        <f t="shared" si="1"/>
        <v>934.31134433497778</v>
      </c>
      <c r="E64" s="144">
        <f t="shared" si="2"/>
        <v>492185.06400921609</v>
      </c>
    </row>
    <row r="65" spans="1:5" ht="21" x14ac:dyDescent="0.2">
      <c r="A65" s="153">
        <f t="shared" si="3"/>
        <v>57</v>
      </c>
      <c r="B65" s="149">
        <f t="shared" si="0"/>
        <v>2578.0425955134815</v>
      </c>
      <c r="C65" s="146">
        <f t="shared" si="4"/>
        <v>1640.6168800307203</v>
      </c>
      <c r="D65" s="146">
        <f t="shared" si="1"/>
        <v>937.42571548276123</v>
      </c>
      <c r="E65" s="144">
        <f t="shared" si="2"/>
        <v>491247.63829373335</v>
      </c>
    </row>
    <row r="66" spans="1:5" ht="21" x14ac:dyDescent="0.2">
      <c r="A66" s="153">
        <f t="shared" si="3"/>
        <v>58</v>
      </c>
      <c r="B66" s="149">
        <f t="shared" si="0"/>
        <v>2578.0425955134815</v>
      </c>
      <c r="C66" s="146">
        <f t="shared" si="4"/>
        <v>1637.4921276457778</v>
      </c>
      <c r="D66" s="146">
        <f t="shared" si="1"/>
        <v>940.55046786770367</v>
      </c>
      <c r="E66" s="144">
        <f t="shared" si="2"/>
        <v>490307.08782586566</v>
      </c>
    </row>
    <row r="67" spans="1:5" ht="21" x14ac:dyDescent="0.2">
      <c r="A67" s="153">
        <f t="shared" si="3"/>
        <v>59</v>
      </c>
      <c r="B67" s="149">
        <f t="shared" si="0"/>
        <v>2578.0425955134815</v>
      </c>
      <c r="C67" s="146">
        <f t="shared" si="4"/>
        <v>1634.3569594195524</v>
      </c>
      <c r="D67" s="146">
        <f t="shared" si="1"/>
        <v>943.68563609392913</v>
      </c>
      <c r="E67" s="144">
        <f t="shared" si="2"/>
        <v>489363.4021897717</v>
      </c>
    </row>
    <row r="68" spans="1:5" ht="21" x14ac:dyDescent="0.2">
      <c r="A68" s="153">
        <f t="shared" si="3"/>
        <v>60</v>
      </c>
      <c r="B68" s="149">
        <f t="shared" si="0"/>
        <v>2578.0425955134815</v>
      </c>
      <c r="C68" s="146">
        <f t="shared" si="4"/>
        <v>1631.2113406325725</v>
      </c>
      <c r="D68" s="146">
        <f t="shared" si="1"/>
        <v>946.831254880909</v>
      </c>
      <c r="E68" s="144">
        <f t="shared" si="2"/>
        <v>488416.57093489077</v>
      </c>
    </row>
    <row r="69" spans="1:5" ht="21" x14ac:dyDescent="0.2">
      <c r="A69" s="153">
        <f t="shared" si="3"/>
        <v>61</v>
      </c>
      <c r="B69" s="149">
        <f t="shared" si="0"/>
        <v>2578.0425955134815</v>
      </c>
      <c r="C69" s="146">
        <f t="shared" si="4"/>
        <v>1628.0552364496359</v>
      </c>
      <c r="D69" s="146">
        <f t="shared" si="1"/>
        <v>949.98735906384559</v>
      </c>
      <c r="E69" s="144">
        <f t="shared" si="2"/>
        <v>487466.58357582689</v>
      </c>
    </row>
    <row r="70" spans="1:5" ht="21" x14ac:dyDescent="0.2">
      <c r="A70" s="153">
        <f t="shared" si="3"/>
        <v>62</v>
      </c>
      <c r="B70" s="149">
        <f t="shared" si="0"/>
        <v>2578.0425955134815</v>
      </c>
      <c r="C70" s="146">
        <f t="shared" si="4"/>
        <v>1624.8886119194231</v>
      </c>
      <c r="D70" s="146">
        <f t="shared" si="1"/>
        <v>953.15398359405845</v>
      </c>
      <c r="E70" s="144">
        <f t="shared" si="2"/>
        <v>486513.42959223286</v>
      </c>
    </row>
    <row r="71" spans="1:5" ht="21" x14ac:dyDescent="0.2">
      <c r="A71" s="153">
        <f t="shared" si="3"/>
        <v>63</v>
      </c>
      <c r="B71" s="149">
        <f t="shared" si="0"/>
        <v>2578.0425955134815</v>
      </c>
      <c r="C71" s="146">
        <f t="shared" si="4"/>
        <v>1621.7114319741095</v>
      </c>
      <c r="D71" s="146">
        <f t="shared" si="1"/>
        <v>956.33116353937203</v>
      </c>
      <c r="E71" s="144">
        <f t="shared" si="2"/>
        <v>485557.09842869348</v>
      </c>
    </row>
    <row r="72" spans="1:5" ht="21" x14ac:dyDescent="0.2">
      <c r="A72" s="153">
        <f t="shared" si="3"/>
        <v>64</v>
      </c>
      <c r="B72" s="149">
        <f t="shared" si="0"/>
        <v>2578.0425955134815</v>
      </c>
      <c r="C72" s="146">
        <f t="shared" si="4"/>
        <v>1618.5236614289781</v>
      </c>
      <c r="D72" s="146">
        <f t="shared" si="1"/>
        <v>959.51893408450337</v>
      </c>
      <c r="E72" s="144">
        <f t="shared" si="2"/>
        <v>484597.57949460897</v>
      </c>
    </row>
    <row r="73" spans="1:5" ht="21" x14ac:dyDescent="0.2">
      <c r="A73" s="153">
        <f t="shared" si="3"/>
        <v>65</v>
      </c>
      <c r="B73" s="149">
        <f t="shared" ref="B73:B136" si="5">-PMT($C$3/$C$5,$C$4*$C$5,$C$2)</f>
        <v>2578.0425955134815</v>
      </c>
      <c r="C73" s="146">
        <f t="shared" si="4"/>
        <v>1615.3252649820299</v>
      </c>
      <c r="D73" s="146">
        <f t="shared" si="1"/>
        <v>962.71733053145158</v>
      </c>
      <c r="E73" s="144">
        <f t="shared" si="2"/>
        <v>483634.86216407752</v>
      </c>
    </row>
    <row r="74" spans="1:5" ht="21" x14ac:dyDescent="0.2">
      <c r="A74" s="153">
        <f t="shared" ref="A74:A137" si="6">IF(A73&lt;&gt;"",IF(A73+1&gt;$C$4*$C$5,"",A73+1),"")</f>
        <v>66</v>
      </c>
      <c r="B74" s="149">
        <f t="shared" si="5"/>
        <v>2578.0425955134815</v>
      </c>
      <c r="C74" s="146">
        <f t="shared" ref="C74:C137" si="7">IF(B74&lt;&gt;"",E73*$C$3/$C$5,"")</f>
        <v>1612.1162072135919</v>
      </c>
      <c r="D74" s="146">
        <f t="shared" si="1"/>
        <v>965.9263882998896</v>
      </c>
      <c r="E74" s="144">
        <f t="shared" si="2"/>
        <v>482668.93577577762</v>
      </c>
    </row>
    <row r="75" spans="1:5" ht="21" x14ac:dyDescent="0.2">
      <c r="A75" s="153">
        <f t="shared" si="6"/>
        <v>67</v>
      </c>
      <c r="B75" s="149">
        <f t="shared" si="5"/>
        <v>2578.0425955134815</v>
      </c>
      <c r="C75" s="146">
        <f t="shared" si="7"/>
        <v>1608.8964525859255</v>
      </c>
      <c r="D75" s="146">
        <f t="shared" si="1"/>
        <v>969.14614292755596</v>
      </c>
      <c r="E75" s="144">
        <f t="shared" si="2"/>
        <v>481699.78963285004</v>
      </c>
    </row>
    <row r="76" spans="1:5" ht="21" x14ac:dyDescent="0.2">
      <c r="A76" s="153">
        <f t="shared" si="6"/>
        <v>68</v>
      </c>
      <c r="B76" s="149">
        <f t="shared" si="5"/>
        <v>2578.0425955134815</v>
      </c>
      <c r="C76" s="146">
        <f t="shared" si="7"/>
        <v>1605.6659654428333</v>
      </c>
      <c r="D76" s="146">
        <f t="shared" si="1"/>
        <v>972.37663007064816</v>
      </c>
      <c r="E76" s="144">
        <f t="shared" si="2"/>
        <v>480727.41300277942</v>
      </c>
    </row>
    <row r="77" spans="1:5" ht="21" x14ac:dyDescent="0.2">
      <c r="A77" s="153">
        <f t="shared" si="6"/>
        <v>69</v>
      </c>
      <c r="B77" s="149">
        <f t="shared" si="5"/>
        <v>2578.0425955134815</v>
      </c>
      <c r="C77" s="146">
        <f t="shared" si="7"/>
        <v>1602.4247100092646</v>
      </c>
      <c r="D77" s="146">
        <f t="shared" si="1"/>
        <v>975.61788550421693</v>
      </c>
      <c r="E77" s="144">
        <f t="shared" si="2"/>
        <v>479751.79511727521</v>
      </c>
    </row>
    <row r="78" spans="1:5" ht="21" x14ac:dyDescent="0.2">
      <c r="A78" s="153">
        <f t="shared" si="6"/>
        <v>70</v>
      </c>
      <c r="B78" s="149">
        <f t="shared" si="5"/>
        <v>2578.0425955134815</v>
      </c>
      <c r="C78" s="146">
        <f t="shared" si="7"/>
        <v>1599.1726503909174</v>
      </c>
      <c r="D78" s="146">
        <f t="shared" si="1"/>
        <v>978.8699451225641</v>
      </c>
      <c r="E78" s="144">
        <f t="shared" si="2"/>
        <v>478772.92517215264</v>
      </c>
    </row>
    <row r="79" spans="1:5" ht="21" x14ac:dyDescent="0.2">
      <c r="A79" s="153">
        <f t="shared" si="6"/>
        <v>71</v>
      </c>
      <c r="B79" s="149">
        <f t="shared" si="5"/>
        <v>2578.0425955134815</v>
      </c>
      <c r="C79" s="146">
        <f t="shared" si="7"/>
        <v>1595.9097505738421</v>
      </c>
      <c r="D79" s="146">
        <f t="shared" si="1"/>
        <v>982.13284493963943</v>
      </c>
      <c r="E79" s="144">
        <f t="shared" si="2"/>
        <v>477790.79232721298</v>
      </c>
    </row>
    <row r="80" spans="1:5" ht="21" x14ac:dyDescent="0.2">
      <c r="A80" s="153">
        <f t="shared" si="6"/>
        <v>72</v>
      </c>
      <c r="B80" s="149">
        <f t="shared" si="5"/>
        <v>2578.0425955134815</v>
      </c>
      <c r="C80" s="146">
        <f t="shared" si="7"/>
        <v>1592.6359744240433</v>
      </c>
      <c r="D80" s="146">
        <f t="shared" si="1"/>
        <v>985.4066210894382</v>
      </c>
      <c r="E80" s="144">
        <f t="shared" si="2"/>
        <v>476805.38570612355</v>
      </c>
    </row>
    <row r="81" spans="1:5" ht="21" x14ac:dyDescent="0.2">
      <c r="A81" s="153">
        <f t="shared" si="6"/>
        <v>73</v>
      </c>
      <c r="B81" s="149">
        <f t="shared" si="5"/>
        <v>2578.0425955134815</v>
      </c>
      <c r="C81" s="146">
        <f t="shared" si="7"/>
        <v>1589.3512856870784</v>
      </c>
      <c r="D81" s="146">
        <f t="shared" si="1"/>
        <v>988.69130982640309</v>
      </c>
      <c r="E81" s="144">
        <f t="shared" si="2"/>
        <v>475816.69439629716</v>
      </c>
    </row>
    <row r="82" spans="1:5" ht="21" x14ac:dyDescent="0.2">
      <c r="A82" s="153">
        <f t="shared" si="6"/>
        <v>74</v>
      </c>
      <c r="B82" s="149">
        <f t="shared" si="5"/>
        <v>2578.0425955134815</v>
      </c>
      <c r="C82" s="146">
        <f t="shared" si="7"/>
        <v>1586.055647987657</v>
      </c>
      <c r="D82" s="146">
        <f t="shared" si="1"/>
        <v>991.98694752582446</v>
      </c>
      <c r="E82" s="144">
        <f t="shared" si="2"/>
        <v>474824.70744877134</v>
      </c>
    </row>
    <row r="83" spans="1:5" ht="21" x14ac:dyDescent="0.2">
      <c r="A83" s="153">
        <f t="shared" si="6"/>
        <v>75</v>
      </c>
      <c r="B83" s="149">
        <f t="shared" si="5"/>
        <v>2578.0425955134815</v>
      </c>
      <c r="C83" s="146">
        <f t="shared" si="7"/>
        <v>1582.7490248292379</v>
      </c>
      <c r="D83" s="146">
        <f t="shared" si="1"/>
        <v>995.2935706842436</v>
      </c>
      <c r="E83" s="144">
        <f t="shared" si="2"/>
        <v>473829.41387808707</v>
      </c>
    </row>
    <row r="84" spans="1:5" ht="21" x14ac:dyDescent="0.2">
      <c r="A84" s="153">
        <f t="shared" si="6"/>
        <v>76</v>
      </c>
      <c r="B84" s="149">
        <f t="shared" si="5"/>
        <v>2578.0425955134815</v>
      </c>
      <c r="C84" s="146">
        <f t="shared" si="7"/>
        <v>1579.4313795936234</v>
      </c>
      <c r="D84" s="146">
        <f t="shared" si="1"/>
        <v>998.61121591985807</v>
      </c>
      <c r="E84" s="144">
        <f t="shared" si="2"/>
        <v>472830.80266216723</v>
      </c>
    </row>
    <row r="85" spans="1:5" ht="21" x14ac:dyDescent="0.2">
      <c r="A85" s="153">
        <f t="shared" si="6"/>
        <v>77</v>
      </c>
      <c r="B85" s="149">
        <f t="shared" si="5"/>
        <v>2578.0425955134815</v>
      </c>
      <c r="C85" s="146">
        <f t="shared" si="7"/>
        <v>1576.1026755405574</v>
      </c>
      <c r="D85" s="146">
        <f t="shared" si="1"/>
        <v>1001.9399199729241</v>
      </c>
      <c r="E85" s="144">
        <f t="shared" si="2"/>
        <v>471828.86274219432</v>
      </c>
    </row>
    <row r="86" spans="1:5" ht="21" x14ac:dyDescent="0.2">
      <c r="A86" s="153">
        <f t="shared" si="6"/>
        <v>78</v>
      </c>
      <c r="B86" s="149">
        <f t="shared" si="5"/>
        <v>2578.0425955134815</v>
      </c>
      <c r="C86" s="146">
        <f t="shared" si="7"/>
        <v>1572.7628758073145</v>
      </c>
      <c r="D86" s="146">
        <f t="shared" si="1"/>
        <v>1005.279719706167</v>
      </c>
      <c r="E86" s="144">
        <f t="shared" si="2"/>
        <v>470823.58302248816</v>
      </c>
    </row>
    <row r="87" spans="1:5" ht="21" x14ac:dyDescent="0.2">
      <c r="A87" s="153">
        <f t="shared" si="6"/>
        <v>79</v>
      </c>
      <c r="B87" s="149">
        <f t="shared" si="5"/>
        <v>2578.0425955134815</v>
      </c>
      <c r="C87" s="146">
        <f t="shared" si="7"/>
        <v>1569.4119434082941</v>
      </c>
      <c r="D87" s="146">
        <f t="shared" si="1"/>
        <v>1008.6306521051874</v>
      </c>
      <c r="E87" s="144">
        <f t="shared" si="2"/>
        <v>469814.95237038296</v>
      </c>
    </row>
    <row r="88" spans="1:5" ht="21" x14ac:dyDescent="0.2">
      <c r="A88" s="153">
        <f t="shared" si="6"/>
        <v>80</v>
      </c>
      <c r="B88" s="149">
        <f t="shared" si="5"/>
        <v>2578.0425955134815</v>
      </c>
      <c r="C88" s="146">
        <f t="shared" si="7"/>
        <v>1566.0498412346099</v>
      </c>
      <c r="D88" s="146">
        <f t="shared" si="1"/>
        <v>1011.9927542788716</v>
      </c>
      <c r="E88" s="144">
        <f t="shared" si="2"/>
        <v>468802.95961610408</v>
      </c>
    </row>
    <row r="89" spans="1:5" ht="21" x14ac:dyDescent="0.2">
      <c r="A89" s="153">
        <f t="shared" si="6"/>
        <v>81</v>
      </c>
      <c r="B89" s="149">
        <f t="shared" si="5"/>
        <v>2578.0425955134815</v>
      </c>
      <c r="C89" s="146">
        <f t="shared" si="7"/>
        <v>1562.6765320536804</v>
      </c>
      <c r="D89" s="146">
        <f t="shared" si="1"/>
        <v>1015.3660634598011</v>
      </c>
      <c r="E89" s="144">
        <f t="shared" si="2"/>
        <v>467787.59355264431</v>
      </c>
    </row>
    <row r="90" spans="1:5" ht="21" x14ac:dyDescent="0.2">
      <c r="A90" s="153">
        <f t="shared" si="6"/>
        <v>82</v>
      </c>
      <c r="B90" s="149">
        <f t="shared" si="5"/>
        <v>2578.0425955134815</v>
      </c>
      <c r="C90" s="146">
        <f t="shared" si="7"/>
        <v>1559.2919785088143</v>
      </c>
      <c r="D90" s="146">
        <f t="shared" si="1"/>
        <v>1018.7506170046672</v>
      </c>
      <c r="E90" s="144">
        <f t="shared" si="2"/>
        <v>466768.84293563967</v>
      </c>
    </row>
    <row r="91" spans="1:5" ht="21" x14ac:dyDescent="0.2">
      <c r="A91" s="153">
        <f t="shared" si="6"/>
        <v>83</v>
      </c>
      <c r="B91" s="149">
        <f t="shared" si="5"/>
        <v>2578.0425955134815</v>
      </c>
      <c r="C91" s="146">
        <f t="shared" si="7"/>
        <v>1555.896143118799</v>
      </c>
      <c r="D91" s="146">
        <f t="shared" si="1"/>
        <v>1022.1464523946825</v>
      </c>
      <c r="E91" s="144">
        <f t="shared" si="2"/>
        <v>465746.696483245</v>
      </c>
    </row>
    <row r="92" spans="1:5" ht="21" x14ac:dyDescent="0.2">
      <c r="A92" s="153">
        <f t="shared" si="6"/>
        <v>84</v>
      </c>
      <c r="B92" s="149">
        <f t="shared" si="5"/>
        <v>2578.0425955134815</v>
      </c>
      <c r="C92" s="146">
        <f t="shared" si="7"/>
        <v>1552.4889882774833</v>
      </c>
      <c r="D92" s="146">
        <f t="shared" si="1"/>
        <v>1025.5536072359982</v>
      </c>
      <c r="E92" s="144">
        <f t="shared" si="2"/>
        <v>464721.14287600899</v>
      </c>
    </row>
    <row r="93" spans="1:5" ht="21" x14ac:dyDescent="0.2">
      <c r="A93" s="153">
        <f t="shared" si="6"/>
        <v>85</v>
      </c>
      <c r="B93" s="149">
        <f t="shared" si="5"/>
        <v>2578.0425955134815</v>
      </c>
      <c r="C93" s="146">
        <f t="shared" si="7"/>
        <v>1549.0704762533633</v>
      </c>
      <c r="D93" s="146">
        <f t="shared" si="1"/>
        <v>1028.9721192601182</v>
      </c>
      <c r="E93" s="144">
        <f t="shared" si="2"/>
        <v>463692.17075674888</v>
      </c>
    </row>
    <row r="94" spans="1:5" ht="21" x14ac:dyDescent="0.2">
      <c r="A94" s="153">
        <f t="shared" si="6"/>
        <v>86</v>
      </c>
      <c r="B94" s="149">
        <f t="shared" si="5"/>
        <v>2578.0425955134815</v>
      </c>
      <c r="C94" s="146">
        <f t="shared" si="7"/>
        <v>1545.640569189163</v>
      </c>
      <c r="D94" s="146">
        <f t="shared" si="1"/>
        <v>1032.4020263243185</v>
      </c>
      <c r="E94" s="144">
        <f t="shared" si="2"/>
        <v>462659.76873042458</v>
      </c>
    </row>
    <row r="95" spans="1:5" ht="21" x14ac:dyDescent="0.2">
      <c r="A95" s="153">
        <f t="shared" si="6"/>
        <v>87</v>
      </c>
      <c r="B95" s="149">
        <f t="shared" si="5"/>
        <v>2578.0425955134815</v>
      </c>
      <c r="C95" s="146">
        <f t="shared" si="7"/>
        <v>1542.1992291014151</v>
      </c>
      <c r="D95" s="146">
        <f t="shared" si="1"/>
        <v>1035.8433664120664</v>
      </c>
      <c r="E95" s="144">
        <f t="shared" si="2"/>
        <v>461623.92536401254</v>
      </c>
    </row>
    <row r="96" spans="1:5" ht="21" x14ac:dyDescent="0.2">
      <c r="A96" s="153">
        <f t="shared" si="6"/>
        <v>88</v>
      </c>
      <c r="B96" s="149">
        <f t="shared" si="5"/>
        <v>2578.0425955134815</v>
      </c>
      <c r="C96" s="146">
        <f t="shared" si="7"/>
        <v>1538.7464178800419</v>
      </c>
      <c r="D96" s="146">
        <f t="shared" si="1"/>
        <v>1039.2961776334396</v>
      </c>
      <c r="E96" s="144">
        <f t="shared" si="2"/>
        <v>460584.62918637908</v>
      </c>
    </row>
    <row r="97" spans="1:5" ht="21" x14ac:dyDescent="0.2">
      <c r="A97" s="153">
        <f t="shared" si="6"/>
        <v>89</v>
      </c>
      <c r="B97" s="149">
        <f t="shared" si="5"/>
        <v>2578.0425955134815</v>
      </c>
      <c r="C97" s="146">
        <f t="shared" si="7"/>
        <v>1535.2820972879301</v>
      </c>
      <c r="D97" s="146">
        <f t="shared" si="1"/>
        <v>1042.7604982255514</v>
      </c>
      <c r="E97" s="144">
        <f t="shared" si="2"/>
        <v>459541.86868815351</v>
      </c>
    </row>
    <row r="98" spans="1:5" ht="21" x14ac:dyDescent="0.2">
      <c r="A98" s="153">
        <f t="shared" si="6"/>
        <v>90</v>
      </c>
      <c r="B98" s="149">
        <f t="shared" si="5"/>
        <v>2578.0425955134815</v>
      </c>
      <c r="C98" s="146">
        <f t="shared" si="7"/>
        <v>1531.8062289605116</v>
      </c>
      <c r="D98" s="146">
        <f t="shared" si="1"/>
        <v>1046.2363665529699</v>
      </c>
      <c r="E98" s="144">
        <f t="shared" si="2"/>
        <v>458495.63232160057</v>
      </c>
    </row>
    <row r="99" spans="1:5" ht="21" x14ac:dyDescent="0.2">
      <c r="A99" s="153">
        <f t="shared" si="6"/>
        <v>91</v>
      </c>
      <c r="B99" s="149">
        <f t="shared" si="5"/>
        <v>2578.0425955134815</v>
      </c>
      <c r="C99" s="146">
        <f t="shared" si="7"/>
        <v>1528.3187744053355</v>
      </c>
      <c r="D99" s="146">
        <f t="shared" si="1"/>
        <v>1049.723821108146</v>
      </c>
      <c r="E99" s="144">
        <f t="shared" si="2"/>
        <v>457445.9085004924</v>
      </c>
    </row>
    <row r="100" spans="1:5" ht="21" x14ac:dyDescent="0.2">
      <c r="A100" s="153">
        <f t="shared" si="6"/>
        <v>92</v>
      </c>
      <c r="B100" s="149">
        <f t="shared" si="5"/>
        <v>2578.0425955134815</v>
      </c>
      <c r="C100" s="146">
        <f t="shared" si="7"/>
        <v>1524.8196950016415</v>
      </c>
      <c r="D100" s="146">
        <f t="shared" si="1"/>
        <v>1053.22290051184</v>
      </c>
      <c r="E100" s="144">
        <f t="shared" si="2"/>
        <v>456392.68559998058</v>
      </c>
    </row>
    <row r="101" spans="1:5" ht="21" x14ac:dyDescent="0.2">
      <c r="A101" s="153">
        <f t="shared" si="6"/>
        <v>93</v>
      </c>
      <c r="B101" s="149">
        <f t="shared" si="5"/>
        <v>2578.0425955134815</v>
      </c>
      <c r="C101" s="146">
        <f t="shared" si="7"/>
        <v>1521.3089519999355</v>
      </c>
      <c r="D101" s="146">
        <f t="shared" si="1"/>
        <v>1056.733643513546</v>
      </c>
      <c r="E101" s="144">
        <f t="shared" si="2"/>
        <v>455335.95195646706</v>
      </c>
    </row>
    <row r="102" spans="1:5" ht="21" x14ac:dyDescent="0.2">
      <c r="A102" s="153">
        <f t="shared" si="6"/>
        <v>94</v>
      </c>
      <c r="B102" s="149">
        <f t="shared" si="5"/>
        <v>2578.0425955134815</v>
      </c>
      <c r="C102" s="146">
        <f t="shared" si="7"/>
        <v>1517.7865065215567</v>
      </c>
      <c r="D102" s="146">
        <f t="shared" si="1"/>
        <v>1060.2560889919248</v>
      </c>
      <c r="E102" s="144">
        <f t="shared" si="2"/>
        <v>454275.69586747512</v>
      </c>
    </row>
    <row r="103" spans="1:5" ht="21" x14ac:dyDescent="0.2">
      <c r="A103" s="153">
        <f t="shared" si="6"/>
        <v>95</v>
      </c>
      <c r="B103" s="149">
        <f t="shared" si="5"/>
        <v>2578.0425955134815</v>
      </c>
      <c r="C103" s="146">
        <f t="shared" si="7"/>
        <v>1514.2523195582505</v>
      </c>
      <c r="D103" s="146">
        <f t="shared" si="1"/>
        <v>1063.790275955231</v>
      </c>
      <c r="E103" s="144">
        <f t="shared" si="2"/>
        <v>453211.9055915199</v>
      </c>
    </row>
    <row r="104" spans="1:5" ht="21" x14ac:dyDescent="0.2">
      <c r="A104" s="153">
        <f t="shared" si="6"/>
        <v>96</v>
      </c>
      <c r="B104" s="149">
        <f t="shared" si="5"/>
        <v>2578.0425955134815</v>
      </c>
      <c r="C104" s="146">
        <f t="shared" si="7"/>
        <v>1510.7063519717331</v>
      </c>
      <c r="D104" s="146">
        <f t="shared" si="1"/>
        <v>1067.3362435417484</v>
      </c>
      <c r="E104" s="144">
        <f t="shared" si="2"/>
        <v>452144.56934797816</v>
      </c>
    </row>
    <row r="105" spans="1:5" ht="21" x14ac:dyDescent="0.2">
      <c r="A105" s="153">
        <f t="shared" si="6"/>
        <v>97</v>
      </c>
      <c r="B105" s="149">
        <f t="shared" si="5"/>
        <v>2578.0425955134815</v>
      </c>
      <c r="C105" s="146">
        <f t="shared" si="7"/>
        <v>1507.1485644932607</v>
      </c>
      <c r="D105" s="146">
        <f t="shared" si="1"/>
        <v>1070.8940310202208</v>
      </c>
      <c r="E105" s="144">
        <f t="shared" si="2"/>
        <v>451073.67531695793</v>
      </c>
    </row>
    <row r="106" spans="1:5" ht="21" x14ac:dyDescent="0.2">
      <c r="A106" s="153">
        <f t="shared" si="6"/>
        <v>98</v>
      </c>
      <c r="B106" s="149">
        <f t="shared" si="5"/>
        <v>2578.0425955134815</v>
      </c>
      <c r="C106" s="146">
        <f t="shared" si="7"/>
        <v>1503.5789177231929</v>
      </c>
      <c r="D106" s="146">
        <f t="shared" si="1"/>
        <v>1074.4636777902886</v>
      </c>
      <c r="E106" s="144">
        <f t="shared" si="2"/>
        <v>449999.21163916762</v>
      </c>
    </row>
    <row r="107" spans="1:5" ht="21" x14ac:dyDescent="0.2">
      <c r="A107" s="153">
        <f t="shared" si="6"/>
        <v>99</v>
      </c>
      <c r="B107" s="149">
        <f t="shared" si="5"/>
        <v>2578.0425955134815</v>
      </c>
      <c r="C107" s="146">
        <f t="shared" si="7"/>
        <v>1499.9973721305587</v>
      </c>
      <c r="D107" s="146">
        <f t="shared" si="1"/>
        <v>1078.0452233829228</v>
      </c>
      <c r="E107" s="144">
        <f t="shared" si="2"/>
        <v>448921.16641578468</v>
      </c>
    </row>
    <row r="108" spans="1:5" ht="21" x14ac:dyDescent="0.2">
      <c r="A108" s="153">
        <f t="shared" si="6"/>
        <v>100</v>
      </c>
      <c r="B108" s="149">
        <f t="shared" si="5"/>
        <v>2578.0425955134815</v>
      </c>
      <c r="C108" s="146">
        <f t="shared" si="7"/>
        <v>1496.4038880526157</v>
      </c>
      <c r="D108" s="146">
        <f t="shared" si="1"/>
        <v>1081.6387074608658</v>
      </c>
      <c r="E108" s="144">
        <f t="shared" si="2"/>
        <v>447839.52770832379</v>
      </c>
    </row>
    <row r="109" spans="1:5" ht="21" x14ac:dyDescent="0.2">
      <c r="A109" s="153">
        <f t="shared" si="6"/>
        <v>101</v>
      </c>
      <c r="B109" s="149">
        <f t="shared" si="5"/>
        <v>2578.0425955134815</v>
      </c>
      <c r="C109" s="146">
        <f t="shared" si="7"/>
        <v>1492.7984256944128</v>
      </c>
      <c r="D109" s="146">
        <f t="shared" si="1"/>
        <v>1085.2441698190687</v>
      </c>
      <c r="E109" s="144">
        <f t="shared" si="2"/>
        <v>446754.28353850474</v>
      </c>
    </row>
    <row r="110" spans="1:5" ht="21" x14ac:dyDescent="0.2">
      <c r="A110" s="153">
        <f t="shared" si="6"/>
        <v>102</v>
      </c>
      <c r="B110" s="149">
        <f t="shared" si="5"/>
        <v>2578.0425955134815</v>
      </c>
      <c r="C110" s="146">
        <f t="shared" si="7"/>
        <v>1489.1809451283491</v>
      </c>
      <c r="D110" s="146">
        <f t="shared" si="1"/>
        <v>1088.8616503851324</v>
      </c>
      <c r="E110" s="144">
        <f t="shared" si="2"/>
        <v>445665.4218881196</v>
      </c>
    </row>
    <row r="111" spans="1:5" ht="21" x14ac:dyDescent="0.2">
      <c r="A111" s="153">
        <f t="shared" si="6"/>
        <v>103</v>
      </c>
      <c r="B111" s="149">
        <f t="shared" si="5"/>
        <v>2578.0425955134815</v>
      </c>
      <c r="C111" s="146">
        <f t="shared" si="7"/>
        <v>1485.551406293732</v>
      </c>
      <c r="D111" s="146">
        <f t="shared" si="1"/>
        <v>1092.4911892197495</v>
      </c>
      <c r="E111" s="144">
        <f t="shared" si="2"/>
        <v>444572.93069889984</v>
      </c>
    </row>
    <row r="112" spans="1:5" ht="21" x14ac:dyDescent="0.2">
      <c r="A112" s="153">
        <f t="shared" si="6"/>
        <v>104</v>
      </c>
      <c r="B112" s="149">
        <f t="shared" si="5"/>
        <v>2578.0425955134815</v>
      </c>
      <c r="C112" s="146">
        <f t="shared" si="7"/>
        <v>1481.9097689963328</v>
      </c>
      <c r="D112" s="146">
        <f t="shared" si="1"/>
        <v>1096.1328265171487</v>
      </c>
      <c r="E112" s="144">
        <f t="shared" si="2"/>
        <v>443476.79787238268</v>
      </c>
    </row>
    <row r="113" spans="1:5" ht="21" x14ac:dyDescent="0.2">
      <c r="A113" s="153">
        <f t="shared" si="6"/>
        <v>105</v>
      </c>
      <c r="B113" s="149">
        <f t="shared" si="5"/>
        <v>2578.0425955134815</v>
      </c>
      <c r="C113" s="146">
        <f t="shared" si="7"/>
        <v>1478.2559929079423</v>
      </c>
      <c r="D113" s="146">
        <f t="shared" si="1"/>
        <v>1099.7866026055392</v>
      </c>
      <c r="E113" s="144">
        <f t="shared" si="2"/>
        <v>442377.01126977714</v>
      </c>
    </row>
    <row r="114" spans="1:5" ht="21" x14ac:dyDescent="0.2">
      <c r="A114" s="153">
        <f t="shared" si="6"/>
        <v>106</v>
      </c>
      <c r="B114" s="149">
        <f t="shared" si="5"/>
        <v>2578.0425955134815</v>
      </c>
      <c r="C114" s="146">
        <f t="shared" si="7"/>
        <v>1474.5900375659239</v>
      </c>
      <c r="D114" s="146">
        <f t="shared" si="1"/>
        <v>1103.4525579475576</v>
      </c>
      <c r="E114" s="144">
        <f t="shared" si="2"/>
        <v>441273.5587118296</v>
      </c>
    </row>
    <row r="115" spans="1:5" ht="21" x14ac:dyDescent="0.2">
      <c r="A115" s="153">
        <f t="shared" si="6"/>
        <v>107</v>
      </c>
      <c r="B115" s="149">
        <f t="shared" si="5"/>
        <v>2578.0425955134815</v>
      </c>
      <c r="C115" s="146">
        <f t="shared" si="7"/>
        <v>1470.9118623727654</v>
      </c>
      <c r="D115" s="146">
        <f t="shared" si="1"/>
        <v>1107.1307331407161</v>
      </c>
      <c r="E115" s="144">
        <f t="shared" si="2"/>
        <v>440166.42797868885</v>
      </c>
    </row>
    <row r="116" spans="1:5" ht="21" x14ac:dyDescent="0.2">
      <c r="A116" s="153">
        <f t="shared" si="6"/>
        <v>108</v>
      </c>
      <c r="B116" s="149">
        <f t="shared" si="5"/>
        <v>2578.0425955134815</v>
      </c>
      <c r="C116" s="146">
        <f t="shared" si="7"/>
        <v>1467.2214265956297</v>
      </c>
      <c r="D116" s="146">
        <f t="shared" si="1"/>
        <v>1110.8211689178518</v>
      </c>
      <c r="E116" s="144">
        <f t="shared" si="2"/>
        <v>439055.60680977098</v>
      </c>
    </row>
    <row r="117" spans="1:5" ht="21" x14ac:dyDescent="0.2">
      <c r="A117" s="153">
        <f t="shared" si="6"/>
        <v>109</v>
      </c>
      <c r="B117" s="149">
        <f t="shared" si="5"/>
        <v>2578.0425955134815</v>
      </c>
      <c r="C117" s="146">
        <f t="shared" si="7"/>
        <v>1463.5186893659031</v>
      </c>
      <c r="D117" s="146">
        <f t="shared" si="1"/>
        <v>1114.5239061475784</v>
      </c>
      <c r="E117" s="144">
        <f t="shared" si="2"/>
        <v>437941.08290362341</v>
      </c>
    </row>
    <row r="118" spans="1:5" ht="21" x14ac:dyDescent="0.2">
      <c r="A118" s="153">
        <f t="shared" si="6"/>
        <v>110</v>
      </c>
      <c r="B118" s="149">
        <f t="shared" si="5"/>
        <v>2578.0425955134815</v>
      </c>
      <c r="C118" s="146">
        <f t="shared" si="7"/>
        <v>1459.8036096787446</v>
      </c>
      <c r="D118" s="146">
        <f t="shared" si="1"/>
        <v>1118.2389858347369</v>
      </c>
      <c r="E118" s="144">
        <f t="shared" si="2"/>
        <v>436822.84391778865</v>
      </c>
    </row>
    <row r="119" spans="1:5" ht="21" x14ac:dyDescent="0.2">
      <c r="A119" s="153">
        <f t="shared" si="6"/>
        <v>111</v>
      </c>
      <c r="B119" s="149">
        <f t="shared" si="5"/>
        <v>2578.0425955134815</v>
      </c>
      <c r="C119" s="146">
        <f t="shared" si="7"/>
        <v>1456.076146392629</v>
      </c>
      <c r="D119" s="146">
        <f t="shared" si="1"/>
        <v>1121.9664491208525</v>
      </c>
      <c r="E119" s="144">
        <f t="shared" si="2"/>
        <v>435700.87746866781</v>
      </c>
    </row>
    <row r="120" spans="1:5" ht="21" x14ac:dyDescent="0.2">
      <c r="A120" s="153">
        <f t="shared" si="6"/>
        <v>112</v>
      </c>
      <c r="B120" s="149">
        <f t="shared" si="5"/>
        <v>2578.0425955134815</v>
      </c>
      <c r="C120" s="146">
        <f t="shared" si="7"/>
        <v>1452.3362582288928</v>
      </c>
      <c r="D120" s="146">
        <f t="shared" si="1"/>
        <v>1125.7063372845887</v>
      </c>
      <c r="E120" s="144">
        <f t="shared" si="2"/>
        <v>434575.17113138322</v>
      </c>
    </row>
    <row r="121" spans="1:5" ht="21" x14ac:dyDescent="0.2">
      <c r="A121" s="153">
        <f t="shared" si="6"/>
        <v>113</v>
      </c>
      <c r="B121" s="149">
        <f t="shared" si="5"/>
        <v>2578.0425955134815</v>
      </c>
      <c r="C121" s="146">
        <f t="shared" si="7"/>
        <v>1448.5839037712774</v>
      </c>
      <c r="D121" s="146">
        <f t="shared" si="1"/>
        <v>1129.4586917422041</v>
      </c>
      <c r="E121" s="144">
        <f t="shared" si="2"/>
        <v>433445.71243964101</v>
      </c>
    </row>
    <row r="122" spans="1:5" ht="21" x14ac:dyDescent="0.2">
      <c r="A122" s="153">
        <f t="shared" si="6"/>
        <v>114</v>
      </c>
      <c r="B122" s="149">
        <f t="shared" si="5"/>
        <v>2578.0425955134815</v>
      </c>
      <c r="C122" s="146">
        <f t="shared" si="7"/>
        <v>1444.81904146547</v>
      </c>
      <c r="D122" s="146">
        <f t="shared" si="1"/>
        <v>1133.2235540480115</v>
      </c>
      <c r="E122" s="144">
        <f t="shared" si="2"/>
        <v>432312.48888559302</v>
      </c>
    </row>
    <row r="123" spans="1:5" ht="21" x14ac:dyDescent="0.2">
      <c r="A123" s="153">
        <f t="shared" si="6"/>
        <v>115</v>
      </c>
      <c r="B123" s="149">
        <f t="shared" si="5"/>
        <v>2578.0425955134815</v>
      </c>
      <c r="C123" s="146">
        <f t="shared" si="7"/>
        <v>1441.0416296186434</v>
      </c>
      <c r="D123" s="146">
        <f t="shared" si="1"/>
        <v>1137.0009658948381</v>
      </c>
      <c r="E123" s="144">
        <f t="shared" si="2"/>
        <v>431175.48791969818</v>
      </c>
    </row>
    <row r="124" spans="1:5" ht="21" x14ac:dyDescent="0.2">
      <c r="A124" s="153">
        <f t="shared" si="6"/>
        <v>116</v>
      </c>
      <c r="B124" s="149">
        <f t="shared" si="5"/>
        <v>2578.0425955134815</v>
      </c>
      <c r="C124" s="146">
        <f t="shared" si="7"/>
        <v>1437.2516263989939</v>
      </c>
      <c r="D124" s="146">
        <f t="shared" si="1"/>
        <v>1140.7909691144876</v>
      </c>
      <c r="E124" s="144">
        <f t="shared" si="2"/>
        <v>430034.69695058372</v>
      </c>
    </row>
    <row r="125" spans="1:5" ht="21" x14ac:dyDescent="0.2">
      <c r="A125" s="153">
        <f t="shared" si="6"/>
        <v>117</v>
      </c>
      <c r="B125" s="149">
        <f t="shared" si="5"/>
        <v>2578.0425955134815</v>
      </c>
      <c r="C125" s="146">
        <f t="shared" si="7"/>
        <v>1433.4489898352792</v>
      </c>
      <c r="D125" s="146">
        <f t="shared" si="1"/>
        <v>1144.5936056782023</v>
      </c>
      <c r="E125" s="144">
        <f t="shared" si="2"/>
        <v>428890.10334490554</v>
      </c>
    </row>
    <row r="126" spans="1:5" ht="21" x14ac:dyDescent="0.2">
      <c r="A126" s="153">
        <f t="shared" si="6"/>
        <v>118</v>
      </c>
      <c r="B126" s="149">
        <f t="shared" si="5"/>
        <v>2578.0425955134815</v>
      </c>
      <c r="C126" s="146">
        <f t="shared" si="7"/>
        <v>1429.633677816352</v>
      </c>
      <c r="D126" s="146">
        <f t="shared" si="1"/>
        <v>1148.4089176971295</v>
      </c>
      <c r="E126" s="144">
        <f t="shared" si="2"/>
        <v>427741.69442720839</v>
      </c>
    </row>
    <row r="127" spans="1:5" ht="21" x14ac:dyDescent="0.2">
      <c r="A127" s="153">
        <f t="shared" si="6"/>
        <v>119</v>
      </c>
      <c r="B127" s="149">
        <f t="shared" si="5"/>
        <v>2578.0425955134815</v>
      </c>
      <c r="C127" s="146">
        <f t="shared" si="7"/>
        <v>1425.8056480906946</v>
      </c>
      <c r="D127" s="146">
        <f t="shared" si="1"/>
        <v>1152.2369474227869</v>
      </c>
      <c r="E127" s="144">
        <f t="shared" si="2"/>
        <v>426589.4574797856</v>
      </c>
    </row>
    <row r="128" spans="1:5" ht="21" x14ac:dyDescent="0.2">
      <c r="A128" s="153">
        <f t="shared" si="6"/>
        <v>120</v>
      </c>
      <c r="B128" s="149">
        <f t="shared" si="5"/>
        <v>2578.0425955134815</v>
      </c>
      <c r="C128" s="146">
        <f t="shared" si="7"/>
        <v>1421.964858265952</v>
      </c>
      <c r="D128" s="146">
        <f t="shared" si="1"/>
        <v>1156.0777372475295</v>
      </c>
      <c r="E128" s="144">
        <f t="shared" si="2"/>
        <v>425433.37974253809</v>
      </c>
    </row>
    <row r="129" spans="1:5" ht="21" x14ac:dyDescent="0.2">
      <c r="A129" s="153">
        <f t="shared" si="6"/>
        <v>121</v>
      </c>
      <c r="B129" s="149">
        <f t="shared" si="5"/>
        <v>2578.0425955134815</v>
      </c>
      <c r="C129" s="146">
        <f t="shared" si="7"/>
        <v>1418.1112658084603</v>
      </c>
      <c r="D129" s="146">
        <f t="shared" si="1"/>
        <v>1159.9313297050212</v>
      </c>
      <c r="E129" s="144">
        <f t="shared" si="2"/>
        <v>424273.4484128331</v>
      </c>
    </row>
    <row r="130" spans="1:5" ht="21" x14ac:dyDescent="0.2">
      <c r="A130" s="153">
        <f t="shared" si="6"/>
        <v>122</v>
      </c>
      <c r="B130" s="149">
        <f t="shared" si="5"/>
        <v>2578.0425955134815</v>
      </c>
      <c r="C130" s="146">
        <f t="shared" si="7"/>
        <v>1414.244828042777</v>
      </c>
      <c r="D130" s="146">
        <f t="shared" si="1"/>
        <v>1163.7977674707045</v>
      </c>
      <c r="E130" s="144">
        <f t="shared" si="2"/>
        <v>423109.65064536239</v>
      </c>
    </row>
    <row r="131" spans="1:5" ht="21" x14ac:dyDescent="0.2">
      <c r="A131" s="153">
        <f t="shared" si="6"/>
        <v>123</v>
      </c>
      <c r="B131" s="149">
        <f t="shared" si="5"/>
        <v>2578.0425955134815</v>
      </c>
      <c r="C131" s="146">
        <f t="shared" si="7"/>
        <v>1410.3655021512079</v>
      </c>
      <c r="D131" s="146">
        <f t="shared" si="1"/>
        <v>1167.6770933622736</v>
      </c>
      <c r="E131" s="144">
        <f t="shared" si="2"/>
        <v>421941.97355200013</v>
      </c>
    </row>
    <row r="132" spans="1:5" ht="21" x14ac:dyDescent="0.2">
      <c r="A132" s="153">
        <f t="shared" si="6"/>
        <v>124</v>
      </c>
      <c r="B132" s="149">
        <f t="shared" si="5"/>
        <v>2578.0425955134815</v>
      </c>
      <c r="C132" s="146">
        <f t="shared" si="7"/>
        <v>1406.4732451733337</v>
      </c>
      <c r="D132" s="146">
        <f t="shared" si="1"/>
        <v>1171.5693503401478</v>
      </c>
      <c r="E132" s="144">
        <f t="shared" si="2"/>
        <v>420770.40420165996</v>
      </c>
    </row>
    <row r="133" spans="1:5" ht="21" x14ac:dyDescent="0.2">
      <c r="A133" s="153">
        <f t="shared" si="6"/>
        <v>125</v>
      </c>
      <c r="B133" s="149">
        <f t="shared" si="5"/>
        <v>2578.0425955134815</v>
      </c>
      <c r="C133" s="146">
        <f t="shared" si="7"/>
        <v>1402.5680140055331</v>
      </c>
      <c r="D133" s="146">
        <f t="shared" si="1"/>
        <v>1175.4745815079484</v>
      </c>
      <c r="E133" s="144">
        <f t="shared" si="2"/>
        <v>419594.92962015199</v>
      </c>
    </row>
    <row r="134" spans="1:5" ht="21" x14ac:dyDescent="0.2">
      <c r="A134" s="153">
        <f t="shared" si="6"/>
        <v>126</v>
      </c>
      <c r="B134" s="149">
        <f t="shared" si="5"/>
        <v>2578.0425955134815</v>
      </c>
      <c r="C134" s="146">
        <f t="shared" si="7"/>
        <v>1398.6497654005068</v>
      </c>
      <c r="D134" s="146">
        <f t="shared" si="1"/>
        <v>1179.3928301129747</v>
      </c>
      <c r="E134" s="144">
        <f t="shared" si="2"/>
        <v>418415.53679003904</v>
      </c>
    </row>
    <row r="135" spans="1:5" ht="21" x14ac:dyDescent="0.2">
      <c r="A135" s="153">
        <f t="shared" si="6"/>
        <v>127</v>
      </c>
      <c r="B135" s="149">
        <f t="shared" si="5"/>
        <v>2578.0425955134815</v>
      </c>
      <c r="C135" s="146">
        <f t="shared" si="7"/>
        <v>1394.7184559667967</v>
      </c>
      <c r="D135" s="146">
        <f t="shared" si="1"/>
        <v>1183.3241395466848</v>
      </c>
      <c r="E135" s="144">
        <f t="shared" si="2"/>
        <v>417232.21265049238</v>
      </c>
    </row>
    <row r="136" spans="1:5" ht="21" x14ac:dyDescent="0.2">
      <c r="A136" s="153">
        <f t="shared" si="6"/>
        <v>128</v>
      </c>
      <c r="B136" s="149">
        <f t="shared" si="5"/>
        <v>2578.0425955134815</v>
      </c>
      <c r="C136" s="146">
        <f t="shared" si="7"/>
        <v>1390.7740421683081</v>
      </c>
      <c r="D136" s="146">
        <f t="shared" si="1"/>
        <v>1187.2685533451734</v>
      </c>
      <c r="E136" s="144">
        <f t="shared" si="2"/>
        <v>416044.94409714721</v>
      </c>
    </row>
    <row r="137" spans="1:5" ht="21" x14ac:dyDescent="0.2">
      <c r="A137" s="153">
        <f t="shared" si="6"/>
        <v>129</v>
      </c>
      <c r="B137" s="149">
        <f t="shared" ref="B137:B200" si="8">-PMT($C$3/$C$5,$C$4*$C$5,$C$2)</f>
        <v>2578.0425955134815</v>
      </c>
      <c r="C137" s="146">
        <f t="shared" si="7"/>
        <v>1386.8164803238242</v>
      </c>
      <c r="D137" s="146">
        <f t="shared" si="1"/>
        <v>1191.2261151896573</v>
      </c>
      <c r="E137" s="144">
        <f t="shared" si="2"/>
        <v>414853.71798195754</v>
      </c>
    </row>
    <row r="138" spans="1:5" ht="21" x14ac:dyDescent="0.2">
      <c r="A138" s="153">
        <f t="shared" ref="A138:A201" si="9">IF(A137&lt;&gt;"",IF(A137+1&gt;$C$4*$C$5,"",A137+1),"")</f>
        <v>130</v>
      </c>
      <c r="B138" s="149">
        <f t="shared" si="8"/>
        <v>2578.0425955134815</v>
      </c>
      <c r="C138" s="146">
        <f t="shared" ref="C138:C201" si="10">IF(B138&lt;&gt;"",E137*$C$3/$C$5,"")</f>
        <v>1382.8457266065252</v>
      </c>
      <c r="D138" s="146">
        <f t="shared" si="1"/>
        <v>1195.1968689069563</v>
      </c>
      <c r="E138" s="144">
        <f t="shared" si="2"/>
        <v>413658.52111305058</v>
      </c>
    </row>
    <row r="139" spans="1:5" ht="21" x14ac:dyDescent="0.2">
      <c r="A139" s="153">
        <f t="shared" si="9"/>
        <v>131</v>
      </c>
      <c r="B139" s="149">
        <f t="shared" si="8"/>
        <v>2578.0425955134815</v>
      </c>
      <c r="C139" s="146">
        <f t="shared" si="10"/>
        <v>1378.861737043502</v>
      </c>
      <c r="D139" s="146">
        <f t="shared" si="1"/>
        <v>1199.1808584699795</v>
      </c>
      <c r="E139" s="144">
        <f t="shared" si="2"/>
        <v>412459.3402545806</v>
      </c>
    </row>
    <row r="140" spans="1:5" ht="21" x14ac:dyDescent="0.2">
      <c r="A140" s="153">
        <f t="shared" si="9"/>
        <v>132</v>
      </c>
      <c r="B140" s="149">
        <f t="shared" si="8"/>
        <v>2578.0425955134815</v>
      </c>
      <c r="C140" s="146">
        <f t="shared" si="10"/>
        <v>1374.8644675152689</v>
      </c>
      <c r="D140" s="146">
        <f t="shared" si="1"/>
        <v>1203.1781279982126</v>
      </c>
      <c r="E140" s="144">
        <f t="shared" si="2"/>
        <v>411256.16212658241</v>
      </c>
    </row>
    <row r="141" spans="1:5" ht="21" x14ac:dyDescent="0.2">
      <c r="A141" s="153">
        <f t="shared" si="9"/>
        <v>133</v>
      </c>
      <c r="B141" s="149">
        <f t="shared" si="8"/>
        <v>2578.0425955134815</v>
      </c>
      <c r="C141" s="146">
        <f t="shared" si="10"/>
        <v>1370.8538737552747</v>
      </c>
      <c r="D141" s="146">
        <f t="shared" si="1"/>
        <v>1207.1887217582068</v>
      </c>
      <c r="E141" s="144">
        <f t="shared" si="2"/>
        <v>410048.97340482421</v>
      </c>
    </row>
    <row r="142" spans="1:5" ht="21" x14ac:dyDescent="0.2">
      <c r="A142" s="153">
        <f t="shared" si="9"/>
        <v>134</v>
      </c>
      <c r="B142" s="149">
        <f t="shared" si="8"/>
        <v>2578.0425955134815</v>
      </c>
      <c r="C142" s="146">
        <f t="shared" si="10"/>
        <v>1366.829911349414</v>
      </c>
      <c r="D142" s="146">
        <f t="shared" si="1"/>
        <v>1211.2126841640675</v>
      </c>
      <c r="E142" s="144">
        <f t="shared" si="2"/>
        <v>408837.76072066015</v>
      </c>
    </row>
    <row r="143" spans="1:5" ht="21" x14ac:dyDescent="0.2">
      <c r="A143" s="153">
        <f t="shared" si="9"/>
        <v>135</v>
      </c>
      <c r="B143" s="149">
        <f t="shared" si="8"/>
        <v>2578.0425955134815</v>
      </c>
      <c r="C143" s="146">
        <f t="shared" si="10"/>
        <v>1362.7925357355339</v>
      </c>
      <c r="D143" s="146">
        <f t="shared" si="1"/>
        <v>1215.2500597779476</v>
      </c>
      <c r="E143" s="144">
        <f t="shared" si="2"/>
        <v>407622.51066088222</v>
      </c>
    </row>
    <row r="144" spans="1:5" ht="21" x14ac:dyDescent="0.2">
      <c r="A144" s="153">
        <f t="shared" si="9"/>
        <v>136</v>
      </c>
      <c r="B144" s="149">
        <f t="shared" si="8"/>
        <v>2578.0425955134815</v>
      </c>
      <c r="C144" s="146">
        <f t="shared" si="10"/>
        <v>1358.7417022029408</v>
      </c>
      <c r="D144" s="146">
        <f t="shared" si="1"/>
        <v>1219.3008933105407</v>
      </c>
      <c r="E144" s="144">
        <f t="shared" si="2"/>
        <v>406403.20976757171</v>
      </c>
    </row>
    <row r="145" spans="1:5" ht="21" x14ac:dyDescent="0.2">
      <c r="A145" s="153">
        <f t="shared" si="9"/>
        <v>137</v>
      </c>
      <c r="B145" s="149">
        <f t="shared" si="8"/>
        <v>2578.0425955134815</v>
      </c>
      <c r="C145" s="146">
        <f t="shared" si="10"/>
        <v>1354.6773658919058</v>
      </c>
      <c r="D145" s="146">
        <f t="shared" si="1"/>
        <v>1223.3652296215757</v>
      </c>
      <c r="E145" s="144">
        <f t="shared" si="2"/>
        <v>405179.84453795012</v>
      </c>
    </row>
    <row r="146" spans="1:5" ht="21" x14ac:dyDescent="0.2">
      <c r="A146" s="153">
        <f t="shared" si="9"/>
        <v>138</v>
      </c>
      <c r="B146" s="149">
        <f t="shared" si="8"/>
        <v>2578.0425955134815</v>
      </c>
      <c r="C146" s="146">
        <f t="shared" si="10"/>
        <v>1350.5994817931671</v>
      </c>
      <c r="D146" s="146">
        <f t="shared" si="1"/>
        <v>1227.4431137203144</v>
      </c>
      <c r="E146" s="144">
        <f t="shared" si="2"/>
        <v>403952.40142422979</v>
      </c>
    </row>
    <row r="147" spans="1:5" ht="21" x14ac:dyDescent="0.2">
      <c r="A147" s="153">
        <f t="shared" si="9"/>
        <v>139</v>
      </c>
      <c r="B147" s="149">
        <f t="shared" si="8"/>
        <v>2578.0425955134815</v>
      </c>
      <c r="C147" s="146">
        <f t="shared" si="10"/>
        <v>1346.5080047474328</v>
      </c>
      <c r="D147" s="146">
        <f t="shared" si="1"/>
        <v>1231.5345907660487</v>
      </c>
      <c r="E147" s="144">
        <f t="shared" si="2"/>
        <v>402720.86683346372</v>
      </c>
    </row>
    <row r="148" spans="1:5" ht="21" x14ac:dyDescent="0.2">
      <c r="A148" s="153">
        <f t="shared" si="9"/>
        <v>140</v>
      </c>
      <c r="B148" s="149">
        <f t="shared" si="8"/>
        <v>2578.0425955134815</v>
      </c>
      <c r="C148" s="146">
        <f t="shared" si="10"/>
        <v>1342.4028894448791</v>
      </c>
      <c r="D148" s="146">
        <f t="shared" si="1"/>
        <v>1235.6397060686024</v>
      </c>
      <c r="E148" s="144">
        <f t="shared" si="2"/>
        <v>401485.2271273951</v>
      </c>
    </row>
    <row r="149" spans="1:5" ht="21" x14ac:dyDescent="0.2">
      <c r="A149" s="153">
        <f t="shared" si="9"/>
        <v>141</v>
      </c>
      <c r="B149" s="149">
        <f t="shared" si="8"/>
        <v>2578.0425955134815</v>
      </c>
      <c r="C149" s="146">
        <f t="shared" si="10"/>
        <v>1338.2840904246502</v>
      </c>
      <c r="D149" s="146">
        <f t="shared" si="1"/>
        <v>1239.7585050888313</v>
      </c>
      <c r="E149" s="144">
        <f t="shared" si="2"/>
        <v>400245.46862230625</v>
      </c>
    </row>
    <row r="150" spans="1:5" ht="21" x14ac:dyDescent="0.2">
      <c r="A150" s="153">
        <f t="shared" si="9"/>
        <v>142</v>
      </c>
      <c r="B150" s="149">
        <f t="shared" si="8"/>
        <v>2578.0425955134815</v>
      </c>
      <c r="C150" s="146">
        <f t="shared" si="10"/>
        <v>1334.1515620743542</v>
      </c>
      <c r="D150" s="146">
        <f t="shared" si="1"/>
        <v>1243.8910334391273</v>
      </c>
      <c r="E150" s="144">
        <f t="shared" si="2"/>
        <v>399001.57758886711</v>
      </c>
    </row>
    <row r="151" spans="1:5" ht="21" x14ac:dyDescent="0.2">
      <c r="A151" s="153">
        <f t="shared" si="9"/>
        <v>143</v>
      </c>
      <c r="B151" s="149">
        <f t="shared" si="8"/>
        <v>2578.0425955134815</v>
      </c>
      <c r="C151" s="146">
        <f t="shared" si="10"/>
        <v>1330.0052586295571</v>
      </c>
      <c r="D151" s="146">
        <f t="shared" si="1"/>
        <v>1248.0373368839244</v>
      </c>
      <c r="E151" s="144">
        <f t="shared" si="2"/>
        <v>397753.54025198316</v>
      </c>
    </row>
    <row r="152" spans="1:5" ht="21" x14ac:dyDescent="0.2">
      <c r="A152" s="153">
        <f t="shared" si="9"/>
        <v>144</v>
      </c>
      <c r="B152" s="149">
        <f t="shared" si="8"/>
        <v>2578.0425955134815</v>
      </c>
      <c r="C152" s="146">
        <f t="shared" si="10"/>
        <v>1325.8451341732773</v>
      </c>
      <c r="D152" s="146">
        <f t="shared" si="1"/>
        <v>1252.1974613402042</v>
      </c>
      <c r="E152" s="144">
        <f t="shared" si="2"/>
        <v>396501.34279064293</v>
      </c>
    </row>
    <row r="153" spans="1:5" ht="21" x14ac:dyDescent="0.2">
      <c r="A153" s="153">
        <f t="shared" si="9"/>
        <v>145</v>
      </c>
      <c r="B153" s="149">
        <f t="shared" si="8"/>
        <v>2578.0425955134815</v>
      </c>
      <c r="C153" s="146">
        <f t="shared" si="10"/>
        <v>1321.6711426354766</v>
      </c>
      <c r="D153" s="146">
        <f t="shared" si="1"/>
        <v>1256.3714528780049</v>
      </c>
      <c r="E153" s="144">
        <f t="shared" si="2"/>
        <v>395244.97133776493</v>
      </c>
    </row>
    <row r="154" spans="1:5" ht="21" x14ac:dyDescent="0.2">
      <c r="A154" s="153">
        <f t="shared" si="9"/>
        <v>146</v>
      </c>
      <c r="B154" s="149">
        <f t="shared" si="8"/>
        <v>2578.0425955134815</v>
      </c>
      <c r="C154" s="146">
        <f t="shared" si="10"/>
        <v>1317.4832377925497</v>
      </c>
      <c r="D154" s="146">
        <f t="shared" si="1"/>
        <v>1260.5593577209318</v>
      </c>
      <c r="E154" s="144">
        <f t="shared" si="2"/>
        <v>393984.41198004398</v>
      </c>
    </row>
    <row r="155" spans="1:5" ht="21" x14ac:dyDescent="0.2">
      <c r="A155" s="153">
        <f t="shared" si="9"/>
        <v>147</v>
      </c>
      <c r="B155" s="149">
        <f t="shared" si="8"/>
        <v>2578.0425955134815</v>
      </c>
      <c r="C155" s="146">
        <f t="shared" si="10"/>
        <v>1313.2813732668133</v>
      </c>
      <c r="D155" s="146">
        <f t="shared" si="1"/>
        <v>1264.7612222466682</v>
      </c>
      <c r="E155" s="144">
        <f t="shared" si="2"/>
        <v>392719.6507577973</v>
      </c>
    </row>
    <row r="156" spans="1:5" ht="21" x14ac:dyDescent="0.2">
      <c r="A156" s="153">
        <f t="shared" si="9"/>
        <v>148</v>
      </c>
      <c r="B156" s="149">
        <f t="shared" si="8"/>
        <v>2578.0425955134815</v>
      </c>
      <c r="C156" s="146">
        <f t="shared" si="10"/>
        <v>1309.065502525991</v>
      </c>
      <c r="D156" s="146">
        <f t="shared" si="1"/>
        <v>1268.9770929874906</v>
      </c>
      <c r="E156" s="144">
        <f t="shared" si="2"/>
        <v>391450.67366480979</v>
      </c>
    </row>
    <row r="157" spans="1:5" ht="21" x14ac:dyDescent="0.2">
      <c r="A157" s="153">
        <f t="shared" si="9"/>
        <v>149</v>
      </c>
      <c r="B157" s="149">
        <f t="shared" si="8"/>
        <v>2578.0425955134815</v>
      </c>
      <c r="C157" s="146">
        <f t="shared" si="10"/>
        <v>1304.8355788826993</v>
      </c>
      <c r="D157" s="146">
        <f t="shared" si="1"/>
        <v>1273.2070166307822</v>
      </c>
      <c r="E157" s="144">
        <f t="shared" si="2"/>
        <v>390177.46664817899</v>
      </c>
    </row>
    <row r="158" spans="1:5" ht="21" x14ac:dyDescent="0.2">
      <c r="A158" s="153">
        <f t="shared" si="9"/>
        <v>150</v>
      </c>
      <c r="B158" s="149">
        <f t="shared" si="8"/>
        <v>2578.0425955134815</v>
      </c>
      <c r="C158" s="146">
        <f t="shared" si="10"/>
        <v>1300.5915554939299</v>
      </c>
      <c r="D158" s="146">
        <f t="shared" si="1"/>
        <v>1277.4510400195516</v>
      </c>
      <c r="E158" s="144">
        <f t="shared" si="2"/>
        <v>388900.01560815942</v>
      </c>
    </row>
    <row r="159" spans="1:5" ht="21" x14ac:dyDescent="0.2">
      <c r="A159" s="153">
        <f t="shared" si="9"/>
        <v>151</v>
      </c>
      <c r="B159" s="149">
        <f t="shared" si="8"/>
        <v>2578.0425955134815</v>
      </c>
      <c r="C159" s="146">
        <f t="shared" si="10"/>
        <v>1296.3333853605316</v>
      </c>
      <c r="D159" s="146">
        <f t="shared" si="1"/>
        <v>1281.7092101529499</v>
      </c>
      <c r="E159" s="144">
        <f t="shared" si="2"/>
        <v>387618.30639800645</v>
      </c>
    </row>
    <row r="160" spans="1:5" ht="21" x14ac:dyDescent="0.2">
      <c r="A160" s="153">
        <f t="shared" si="9"/>
        <v>152</v>
      </c>
      <c r="B160" s="149">
        <f t="shared" si="8"/>
        <v>2578.0425955134815</v>
      </c>
      <c r="C160" s="146">
        <f t="shared" si="10"/>
        <v>1292.0610213266882</v>
      </c>
      <c r="D160" s="146">
        <f t="shared" si="1"/>
        <v>1285.9815741867933</v>
      </c>
      <c r="E160" s="144">
        <f t="shared" si="2"/>
        <v>386332.32482381968</v>
      </c>
    </row>
    <row r="161" spans="1:5" ht="21" x14ac:dyDescent="0.2">
      <c r="A161" s="153">
        <f t="shared" si="9"/>
        <v>153</v>
      </c>
      <c r="B161" s="149">
        <f t="shared" si="8"/>
        <v>2578.0425955134815</v>
      </c>
      <c r="C161" s="146">
        <f t="shared" si="10"/>
        <v>1287.7744160793989</v>
      </c>
      <c r="D161" s="146">
        <f t="shared" si="1"/>
        <v>1290.2681794340826</v>
      </c>
      <c r="E161" s="144">
        <f t="shared" si="2"/>
        <v>385042.05664438562</v>
      </c>
    </row>
    <row r="162" spans="1:5" ht="21" x14ac:dyDescent="0.2">
      <c r="A162" s="153">
        <f t="shared" si="9"/>
        <v>154</v>
      </c>
      <c r="B162" s="149">
        <f t="shared" si="8"/>
        <v>2578.0425955134815</v>
      </c>
      <c r="C162" s="146">
        <f t="shared" si="10"/>
        <v>1283.4735221479521</v>
      </c>
      <c r="D162" s="146">
        <f t="shared" si="1"/>
        <v>1294.5690733655294</v>
      </c>
      <c r="E162" s="144">
        <f t="shared" si="2"/>
        <v>383747.48757102009</v>
      </c>
    </row>
    <row r="163" spans="1:5" ht="21" x14ac:dyDescent="0.2">
      <c r="A163" s="153">
        <f t="shared" si="9"/>
        <v>155</v>
      </c>
      <c r="B163" s="149">
        <f t="shared" si="8"/>
        <v>2578.0425955134815</v>
      </c>
      <c r="C163" s="146">
        <f t="shared" si="10"/>
        <v>1279.1582919034004</v>
      </c>
      <c r="D163" s="146">
        <f t="shared" si="1"/>
        <v>1298.8843036100811</v>
      </c>
      <c r="E163" s="144">
        <f t="shared" si="2"/>
        <v>382448.60326741001</v>
      </c>
    </row>
    <row r="164" spans="1:5" ht="21" x14ac:dyDescent="0.2">
      <c r="A164" s="153">
        <f t="shared" si="9"/>
        <v>156</v>
      </c>
      <c r="B164" s="149">
        <f t="shared" si="8"/>
        <v>2578.0425955134815</v>
      </c>
      <c r="C164" s="146">
        <f t="shared" si="10"/>
        <v>1274.8286775580334</v>
      </c>
      <c r="D164" s="146">
        <f t="shared" si="1"/>
        <v>1303.2139179554481</v>
      </c>
      <c r="E164" s="144">
        <f t="shared" si="2"/>
        <v>381145.38934945455</v>
      </c>
    </row>
    <row r="165" spans="1:5" ht="21" x14ac:dyDescent="0.2">
      <c r="A165" s="153">
        <f t="shared" si="9"/>
        <v>157</v>
      </c>
      <c r="B165" s="149">
        <f t="shared" si="8"/>
        <v>2578.0425955134815</v>
      </c>
      <c r="C165" s="146">
        <f t="shared" si="10"/>
        <v>1270.4846311648485</v>
      </c>
      <c r="D165" s="146">
        <f t="shared" si="1"/>
        <v>1307.557964348633</v>
      </c>
      <c r="E165" s="144">
        <f t="shared" si="2"/>
        <v>379837.83138510591</v>
      </c>
    </row>
    <row r="166" spans="1:5" ht="21" x14ac:dyDescent="0.2">
      <c r="A166" s="153">
        <f t="shared" si="9"/>
        <v>158</v>
      </c>
      <c r="B166" s="149">
        <f t="shared" si="8"/>
        <v>2578.0425955134815</v>
      </c>
      <c r="C166" s="146">
        <f t="shared" si="10"/>
        <v>1266.1261046170196</v>
      </c>
      <c r="D166" s="146">
        <f t="shared" si="1"/>
        <v>1311.9164908964619</v>
      </c>
      <c r="E166" s="144">
        <f t="shared" si="2"/>
        <v>378525.91489420942</v>
      </c>
    </row>
    <row r="167" spans="1:5" ht="21" x14ac:dyDescent="0.2">
      <c r="A167" s="153">
        <f t="shared" si="9"/>
        <v>159</v>
      </c>
      <c r="B167" s="149">
        <f t="shared" si="8"/>
        <v>2578.0425955134815</v>
      </c>
      <c r="C167" s="146">
        <f t="shared" si="10"/>
        <v>1261.7530496473648</v>
      </c>
      <c r="D167" s="146">
        <f t="shared" si="1"/>
        <v>1316.2895458661167</v>
      </c>
      <c r="E167" s="144">
        <f t="shared" si="2"/>
        <v>377209.62534834328</v>
      </c>
    </row>
    <row r="168" spans="1:5" ht="21" x14ac:dyDescent="0.2">
      <c r="A168" s="153">
        <f t="shared" si="9"/>
        <v>160</v>
      </c>
      <c r="B168" s="149">
        <f t="shared" si="8"/>
        <v>2578.0425955134815</v>
      </c>
      <c r="C168" s="146">
        <f t="shared" si="10"/>
        <v>1257.3654178278109</v>
      </c>
      <c r="D168" s="146">
        <f t="shared" si="1"/>
        <v>1320.6771776856706</v>
      </c>
      <c r="E168" s="144">
        <f t="shared" si="2"/>
        <v>375888.94817065762</v>
      </c>
    </row>
    <row r="169" spans="1:5" ht="21" x14ac:dyDescent="0.2">
      <c r="A169" s="153">
        <f t="shared" si="9"/>
        <v>161</v>
      </c>
      <c r="B169" s="149">
        <f t="shared" si="8"/>
        <v>2578.0425955134815</v>
      </c>
      <c r="C169" s="146">
        <f t="shared" si="10"/>
        <v>1252.9631605688587</v>
      </c>
      <c r="D169" s="146">
        <f t="shared" si="1"/>
        <v>1325.0794349446228</v>
      </c>
      <c r="E169" s="144">
        <f t="shared" si="2"/>
        <v>374563.86873571301</v>
      </c>
    </row>
    <row r="170" spans="1:5" ht="21" x14ac:dyDescent="0.2">
      <c r="A170" s="153">
        <f t="shared" si="9"/>
        <v>162</v>
      </c>
      <c r="B170" s="149">
        <f t="shared" si="8"/>
        <v>2578.0425955134815</v>
      </c>
      <c r="C170" s="146">
        <f t="shared" si="10"/>
        <v>1248.5462291190433</v>
      </c>
      <c r="D170" s="146">
        <f t="shared" si="1"/>
        <v>1329.4963663944382</v>
      </c>
      <c r="E170" s="144">
        <f t="shared" si="2"/>
        <v>373234.37236931856</v>
      </c>
    </row>
    <row r="171" spans="1:5" ht="21" x14ac:dyDescent="0.2">
      <c r="A171" s="153">
        <f t="shared" si="9"/>
        <v>163</v>
      </c>
      <c r="B171" s="149">
        <f t="shared" si="8"/>
        <v>2578.0425955134815</v>
      </c>
      <c r="C171" s="146">
        <f t="shared" si="10"/>
        <v>1244.1145745643953</v>
      </c>
      <c r="D171" s="146">
        <f t="shared" si="1"/>
        <v>1333.9280209490862</v>
      </c>
      <c r="E171" s="144">
        <f t="shared" si="2"/>
        <v>371900.44434836949</v>
      </c>
    </row>
    <row r="172" spans="1:5" ht="21" x14ac:dyDescent="0.2">
      <c r="A172" s="153">
        <f t="shared" si="9"/>
        <v>164</v>
      </c>
      <c r="B172" s="149">
        <f t="shared" si="8"/>
        <v>2578.0425955134815</v>
      </c>
      <c r="C172" s="146">
        <f t="shared" si="10"/>
        <v>1239.6681478278983</v>
      </c>
      <c r="D172" s="146">
        <f t="shared" si="1"/>
        <v>1338.3744476855832</v>
      </c>
      <c r="E172" s="144">
        <f t="shared" si="2"/>
        <v>370562.06990068388</v>
      </c>
    </row>
    <row r="173" spans="1:5" ht="21" x14ac:dyDescent="0.2">
      <c r="A173" s="153">
        <f t="shared" si="9"/>
        <v>165</v>
      </c>
      <c r="B173" s="149">
        <f t="shared" si="8"/>
        <v>2578.0425955134815</v>
      </c>
      <c r="C173" s="146">
        <f t="shared" si="10"/>
        <v>1235.2068996689463</v>
      </c>
      <c r="D173" s="146">
        <f t="shared" si="1"/>
        <v>1342.8356958445352</v>
      </c>
      <c r="E173" s="144">
        <f t="shared" si="2"/>
        <v>369219.23420483933</v>
      </c>
    </row>
    <row r="174" spans="1:5" ht="21" x14ac:dyDescent="0.2">
      <c r="A174" s="153">
        <f t="shared" si="9"/>
        <v>166</v>
      </c>
      <c r="B174" s="149">
        <f t="shared" si="8"/>
        <v>2578.0425955134815</v>
      </c>
      <c r="C174" s="146">
        <f t="shared" si="10"/>
        <v>1230.7307806827978</v>
      </c>
      <c r="D174" s="146">
        <f t="shared" si="1"/>
        <v>1347.3118148306837</v>
      </c>
      <c r="E174" s="144">
        <f t="shared" si="2"/>
        <v>367871.92239000864</v>
      </c>
    </row>
    <row r="175" spans="1:5" ht="21" x14ac:dyDescent="0.2">
      <c r="A175" s="153">
        <f t="shared" si="9"/>
        <v>167</v>
      </c>
      <c r="B175" s="149">
        <f t="shared" si="8"/>
        <v>2578.0425955134815</v>
      </c>
      <c r="C175" s="146">
        <f t="shared" si="10"/>
        <v>1226.2397413000288</v>
      </c>
      <c r="D175" s="146">
        <f t="shared" si="1"/>
        <v>1351.8028542134527</v>
      </c>
      <c r="E175" s="144">
        <f t="shared" si="2"/>
        <v>366520.11953579518</v>
      </c>
    </row>
    <row r="176" spans="1:5" ht="21" x14ac:dyDescent="0.2">
      <c r="A176" s="153">
        <f t="shared" si="9"/>
        <v>168</v>
      </c>
      <c r="B176" s="149">
        <f t="shared" si="8"/>
        <v>2578.0425955134815</v>
      </c>
      <c r="C176" s="146">
        <f t="shared" si="10"/>
        <v>1221.733731785984</v>
      </c>
      <c r="D176" s="146">
        <f t="shared" si="1"/>
        <v>1356.3088637274975</v>
      </c>
      <c r="E176" s="144">
        <f t="shared" si="2"/>
        <v>365163.81067206769</v>
      </c>
    </row>
    <row r="177" spans="1:5" ht="21" x14ac:dyDescent="0.2">
      <c r="A177" s="153">
        <f t="shared" si="9"/>
        <v>169</v>
      </c>
      <c r="B177" s="149">
        <f t="shared" si="8"/>
        <v>2578.0425955134815</v>
      </c>
      <c r="C177" s="146">
        <f t="shared" si="10"/>
        <v>1217.2127022402258</v>
      </c>
      <c r="D177" s="146">
        <f t="shared" si="1"/>
        <v>1360.8298932732557</v>
      </c>
      <c r="E177" s="144">
        <f t="shared" si="2"/>
        <v>363802.98077879444</v>
      </c>
    </row>
    <row r="178" spans="1:5" ht="21" x14ac:dyDescent="0.2">
      <c r="A178" s="153">
        <f t="shared" si="9"/>
        <v>170</v>
      </c>
      <c r="B178" s="149">
        <f t="shared" si="8"/>
        <v>2578.0425955134815</v>
      </c>
      <c r="C178" s="146">
        <f t="shared" si="10"/>
        <v>1212.6766025959816</v>
      </c>
      <c r="D178" s="146">
        <f t="shared" si="1"/>
        <v>1365.3659929174999</v>
      </c>
      <c r="E178" s="144">
        <f t="shared" si="2"/>
        <v>362437.61478587694</v>
      </c>
    </row>
    <row r="179" spans="1:5" ht="21" x14ac:dyDescent="0.2">
      <c r="A179" s="153">
        <f t="shared" si="9"/>
        <v>171</v>
      </c>
      <c r="B179" s="149">
        <f t="shared" si="8"/>
        <v>2578.0425955134815</v>
      </c>
      <c r="C179" s="146">
        <f t="shared" si="10"/>
        <v>1208.1253826195898</v>
      </c>
      <c r="D179" s="146">
        <f t="shared" si="1"/>
        <v>1369.9172128938917</v>
      </c>
      <c r="E179" s="144">
        <f t="shared" si="2"/>
        <v>361067.69757298304</v>
      </c>
    </row>
    <row r="180" spans="1:5" ht="21" x14ac:dyDescent="0.2">
      <c r="A180" s="153">
        <f t="shared" si="9"/>
        <v>172</v>
      </c>
      <c r="B180" s="149">
        <f t="shared" si="8"/>
        <v>2578.0425955134815</v>
      </c>
      <c r="C180" s="146">
        <f t="shared" si="10"/>
        <v>1203.5589919099436</v>
      </c>
      <c r="D180" s="146">
        <f t="shared" si="1"/>
        <v>1374.4836036035379</v>
      </c>
      <c r="E180" s="144">
        <f t="shared" si="2"/>
        <v>359693.21396937949</v>
      </c>
    </row>
    <row r="181" spans="1:5" ht="21" x14ac:dyDescent="0.2">
      <c r="A181" s="153">
        <f t="shared" si="9"/>
        <v>173</v>
      </c>
      <c r="B181" s="149">
        <f t="shared" si="8"/>
        <v>2578.0425955134815</v>
      </c>
      <c r="C181" s="146">
        <f t="shared" si="10"/>
        <v>1198.9773798979315</v>
      </c>
      <c r="D181" s="146">
        <f t="shared" si="1"/>
        <v>1379.06521561555</v>
      </c>
      <c r="E181" s="144">
        <f t="shared" si="2"/>
        <v>358314.14875376393</v>
      </c>
    </row>
    <row r="182" spans="1:5" ht="21" x14ac:dyDescent="0.2">
      <c r="A182" s="153">
        <f t="shared" si="9"/>
        <v>174</v>
      </c>
      <c r="B182" s="149">
        <f t="shared" si="8"/>
        <v>2578.0425955134815</v>
      </c>
      <c r="C182" s="146">
        <f t="shared" si="10"/>
        <v>1194.3804958458798</v>
      </c>
      <c r="D182" s="146">
        <f t="shared" si="1"/>
        <v>1383.6620996676018</v>
      </c>
      <c r="E182" s="144">
        <f t="shared" si="2"/>
        <v>356930.48665409634</v>
      </c>
    </row>
    <row r="183" spans="1:5" ht="21" x14ac:dyDescent="0.2">
      <c r="A183" s="153">
        <f t="shared" si="9"/>
        <v>175</v>
      </c>
      <c r="B183" s="149">
        <f t="shared" si="8"/>
        <v>2578.0425955134815</v>
      </c>
      <c r="C183" s="146">
        <f t="shared" si="10"/>
        <v>1189.7682888469878</v>
      </c>
      <c r="D183" s="146">
        <f t="shared" si="1"/>
        <v>1388.2743066664937</v>
      </c>
      <c r="E183" s="144">
        <f t="shared" si="2"/>
        <v>355542.21234742983</v>
      </c>
    </row>
    <row r="184" spans="1:5" ht="21" x14ac:dyDescent="0.2">
      <c r="A184" s="153">
        <f t="shared" si="9"/>
        <v>176</v>
      </c>
      <c r="B184" s="149">
        <f t="shared" si="8"/>
        <v>2578.0425955134815</v>
      </c>
      <c r="C184" s="146">
        <f t="shared" si="10"/>
        <v>1185.140707824766</v>
      </c>
      <c r="D184" s="146">
        <f t="shared" si="1"/>
        <v>1392.9018876887155</v>
      </c>
      <c r="E184" s="144">
        <f t="shared" si="2"/>
        <v>354149.3104597411</v>
      </c>
    </row>
    <row r="185" spans="1:5" ht="21" x14ac:dyDescent="0.2">
      <c r="A185" s="153">
        <f t="shared" si="9"/>
        <v>177</v>
      </c>
      <c r="B185" s="149">
        <f t="shared" si="8"/>
        <v>2578.0425955134815</v>
      </c>
      <c r="C185" s="146">
        <f t="shared" si="10"/>
        <v>1180.4977015324705</v>
      </c>
      <c r="D185" s="146">
        <f t="shared" si="1"/>
        <v>1397.544893981011</v>
      </c>
      <c r="E185" s="144">
        <f t="shared" si="2"/>
        <v>352751.76556576008</v>
      </c>
    </row>
    <row r="186" spans="1:5" ht="21" x14ac:dyDescent="0.2">
      <c r="A186" s="153">
        <f t="shared" si="9"/>
        <v>178</v>
      </c>
      <c r="B186" s="149">
        <f t="shared" si="8"/>
        <v>2578.0425955134815</v>
      </c>
      <c r="C186" s="146">
        <f t="shared" si="10"/>
        <v>1175.8392185525336</v>
      </c>
      <c r="D186" s="146">
        <f t="shared" si="1"/>
        <v>1402.2033769609479</v>
      </c>
      <c r="E186" s="144">
        <f t="shared" si="2"/>
        <v>351349.56218879914</v>
      </c>
    </row>
    <row r="187" spans="1:5" ht="21" x14ac:dyDescent="0.2">
      <c r="A187" s="153">
        <f t="shared" si="9"/>
        <v>179</v>
      </c>
      <c r="B187" s="149">
        <f t="shared" si="8"/>
        <v>2578.0425955134815</v>
      </c>
      <c r="C187" s="146">
        <f t="shared" si="10"/>
        <v>1171.1652072959971</v>
      </c>
      <c r="D187" s="146">
        <f t="shared" si="1"/>
        <v>1406.8773882174844</v>
      </c>
      <c r="E187" s="144">
        <f t="shared" si="2"/>
        <v>349942.68480058166</v>
      </c>
    </row>
    <row r="188" spans="1:5" ht="21" x14ac:dyDescent="0.2">
      <c r="A188" s="153">
        <f t="shared" si="9"/>
        <v>180</v>
      </c>
      <c r="B188" s="149">
        <f t="shared" si="8"/>
        <v>2578.0425955134815</v>
      </c>
      <c r="C188" s="146">
        <f t="shared" si="10"/>
        <v>1166.475616001939</v>
      </c>
      <c r="D188" s="146">
        <f t="shared" si="1"/>
        <v>1411.5669795115425</v>
      </c>
      <c r="E188" s="144">
        <f t="shared" si="2"/>
        <v>348531.11782107013</v>
      </c>
    </row>
    <row r="189" spans="1:5" ht="21" x14ac:dyDescent="0.2">
      <c r="A189" s="153">
        <f t="shared" si="9"/>
        <v>181</v>
      </c>
      <c r="B189" s="149">
        <f t="shared" si="8"/>
        <v>2578.0425955134815</v>
      </c>
      <c r="C189" s="146">
        <f t="shared" si="10"/>
        <v>1161.7703927369005</v>
      </c>
      <c r="D189" s="146">
        <f t="shared" si="1"/>
        <v>1416.272202776581</v>
      </c>
      <c r="E189" s="144">
        <f t="shared" si="2"/>
        <v>347114.84561829356</v>
      </c>
    </row>
    <row r="190" spans="1:5" ht="21" x14ac:dyDescent="0.2">
      <c r="A190" s="153">
        <f t="shared" si="9"/>
        <v>182</v>
      </c>
      <c r="B190" s="149">
        <f t="shared" si="8"/>
        <v>2578.0425955134815</v>
      </c>
      <c r="C190" s="146">
        <f t="shared" si="10"/>
        <v>1157.0494853943119</v>
      </c>
      <c r="D190" s="146">
        <f t="shared" si="1"/>
        <v>1420.9931101191696</v>
      </c>
      <c r="E190" s="144">
        <f t="shared" si="2"/>
        <v>345693.85250817437</v>
      </c>
    </row>
    <row r="191" spans="1:5" ht="21" x14ac:dyDescent="0.2">
      <c r="A191" s="153">
        <f t="shared" si="9"/>
        <v>183</v>
      </c>
      <c r="B191" s="149">
        <f t="shared" si="8"/>
        <v>2578.0425955134815</v>
      </c>
      <c r="C191" s="146">
        <f t="shared" si="10"/>
        <v>1152.3128416939146</v>
      </c>
      <c r="D191" s="146">
        <f t="shared" si="1"/>
        <v>1425.7297538195669</v>
      </c>
      <c r="E191" s="144">
        <f t="shared" si="2"/>
        <v>344268.12275435479</v>
      </c>
    </row>
    <row r="192" spans="1:5" ht="21" x14ac:dyDescent="0.2">
      <c r="A192" s="153">
        <f t="shared" si="9"/>
        <v>184</v>
      </c>
      <c r="B192" s="149">
        <f t="shared" si="8"/>
        <v>2578.0425955134815</v>
      </c>
      <c r="C192" s="146">
        <f t="shared" si="10"/>
        <v>1147.5604091811826</v>
      </c>
      <c r="D192" s="146">
        <f t="shared" si="1"/>
        <v>1430.4821863322989</v>
      </c>
      <c r="E192" s="144">
        <f t="shared" si="2"/>
        <v>342837.6405680225</v>
      </c>
    </row>
    <row r="193" spans="1:5" ht="21" x14ac:dyDescent="0.2">
      <c r="A193" s="153">
        <f t="shared" si="9"/>
        <v>185</v>
      </c>
      <c r="B193" s="149">
        <f t="shared" si="8"/>
        <v>2578.0425955134815</v>
      </c>
      <c r="C193" s="146">
        <f t="shared" si="10"/>
        <v>1142.7921352267417</v>
      </c>
      <c r="D193" s="146">
        <f t="shared" si="1"/>
        <v>1435.2504602867398</v>
      </c>
      <c r="E193" s="144">
        <f t="shared" si="2"/>
        <v>341402.39010773576</v>
      </c>
    </row>
    <row r="194" spans="1:5" ht="21" x14ac:dyDescent="0.2">
      <c r="A194" s="153">
        <f t="shared" si="9"/>
        <v>186</v>
      </c>
      <c r="B194" s="149">
        <f t="shared" si="8"/>
        <v>2578.0425955134815</v>
      </c>
      <c r="C194" s="146">
        <f t="shared" si="10"/>
        <v>1138.0079670257858</v>
      </c>
      <c r="D194" s="146">
        <f t="shared" si="1"/>
        <v>1440.0346284876957</v>
      </c>
      <c r="E194" s="144">
        <f t="shared" si="2"/>
        <v>339962.35547924804</v>
      </c>
    </row>
    <row r="195" spans="1:5" ht="21" x14ac:dyDescent="0.2">
      <c r="A195" s="153">
        <f t="shared" si="9"/>
        <v>187</v>
      </c>
      <c r="B195" s="149">
        <f t="shared" si="8"/>
        <v>2578.0425955134815</v>
      </c>
      <c r="C195" s="146">
        <f t="shared" si="10"/>
        <v>1133.2078515974936</v>
      </c>
      <c r="D195" s="146">
        <f t="shared" si="1"/>
        <v>1444.8347439159879</v>
      </c>
      <c r="E195" s="144">
        <f t="shared" si="2"/>
        <v>338517.52073533204</v>
      </c>
    </row>
    <row r="196" spans="1:5" ht="21" x14ac:dyDescent="0.2">
      <c r="A196" s="153">
        <f t="shared" si="9"/>
        <v>188</v>
      </c>
      <c r="B196" s="149">
        <f t="shared" si="8"/>
        <v>2578.0425955134815</v>
      </c>
      <c r="C196" s="146">
        <f t="shared" si="10"/>
        <v>1128.3917357844402</v>
      </c>
      <c r="D196" s="146">
        <f t="shared" si="1"/>
        <v>1449.6508597290413</v>
      </c>
      <c r="E196" s="144">
        <f t="shared" si="2"/>
        <v>337067.86987560301</v>
      </c>
    </row>
    <row r="197" spans="1:5" ht="21" x14ac:dyDescent="0.2">
      <c r="A197" s="153">
        <f t="shared" si="9"/>
        <v>189</v>
      </c>
      <c r="B197" s="149">
        <f t="shared" si="8"/>
        <v>2578.0425955134815</v>
      </c>
      <c r="C197" s="146">
        <f t="shared" si="10"/>
        <v>1123.55956625201</v>
      </c>
      <c r="D197" s="146">
        <f t="shared" si="1"/>
        <v>1454.4830292614715</v>
      </c>
      <c r="E197" s="144">
        <f t="shared" si="2"/>
        <v>335613.38684634154</v>
      </c>
    </row>
    <row r="198" spans="1:5" ht="21" x14ac:dyDescent="0.2">
      <c r="A198" s="153">
        <f t="shared" si="9"/>
        <v>190</v>
      </c>
      <c r="B198" s="149">
        <f t="shared" si="8"/>
        <v>2578.0425955134815</v>
      </c>
      <c r="C198" s="146">
        <f t="shared" si="10"/>
        <v>1118.7112894878053</v>
      </c>
      <c r="D198" s="146">
        <f t="shared" si="1"/>
        <v>1459.3313060256762</v>
      </c>
      <c r="E198" s="144">
        <f t="shared" si="2"/>
        <v>334154.05554031587</v>
      </c>
    </row>
    <row r="199" spans="1:5" ht="21" x14ac:dyDescent="0.2">
      <c r="A199" s="153">
        <f t="shared" si="9"/>
        <v>191</v>
      </c>
      <c r="B199" s="149">
        <f t="shared" si="8"/>
        <v>2578.0425955134815</v>
      </c>
      <c r="C199" s="146">
        <f t="shared" si="10"/>
        <v>1113.8468518010529</v>
      </c>
      <c r="D199" s="146">
        <f t="shared" si="1"/>
        <v>1464.1957437124286</v>
      </c>
      <c r="E199" s="144">
        <f t="shared" si="2"/>
        <v>332689.85979660344</v>
      </c>
    </row>
    <row r="200" spans="1:5" ht="21" x14ac:dyDescent="0.2">
      <c r="A200" s="153">
        <f t="shared" si="9"/>
        <v>192</v>
      </c>
      <c r="B200" s="149">
        <f t="shared" si="8"/>
        <v>2578.0425955134815</v>
      </c>
      <c r="C200" s="146">
        <f t="shared" si="10"/>
        <v>1108.9661993220116</v>
      </c>
      <c r="D200" s="146">
        <f t="shared" si="1"/>
        <v>1469.0763961914699</v>
      </c>
      <c r="E200" s="144">
        <f t="shared" si="2"/>
        <v>331220.78340041195</v>
      </c>
    </row>
    <row r="201" spans="1:5" ht="21" x14ac:dyDescent="0.2">
      <c r="A201" s="153">
        <f t="shared" si="9"/>
        <v>193</v>
      </c>
      <c r="B201" s="149">
        <f t="shared" ref="B201:B264" si="11">-PMT($C$3/$C$5,$C$4*$C$5,$C$2)</f>
        <v>2578.0425955134815</v>
      </c>
      <c r="C201" s="146">
        <f t="shared" si="10"/>
        <v>1104.069278001373</v>
      </c>
      <c r="D201" s="146">
        <f t="shared" si="1"/>
        <v>1473.9733175121085</v>
      </c>
      <c r="E201" s="144">
        <f t="shared" si="2"/>
        <v>329746.81008289981</v>
      </c>
    </row>
    <row r="202" spans="1:5" ht="21" x14ac:dyDescent="0.2">
      <c r="A202" s="153">
        <f t="shared" ref="A202:A265" si="12">IF(A201&lt;&gt;"",IF(A201+1&gt;$C$4*$C$5,"",A201+1),"")</f>
        <v>194</v>
      </c>
      <c r="B202" s="149">
        <f t="shared" si="11"/>
        <v>2578.0425955134815</v>
      </c>
      <c r="C202" s="146">
        <f t="shared" ref="C202:C265" si="13">IF(B202&lt;&gt;"",E201*$C$3/$C$5,"")</f>
        <v>1099.1560336096661</v>
      </c>
      <c r="D202" s="146">
        <f t="shared" si="1"/>
        <v>1478.8865619038154</v>
      </c>
      <c r="E202" s="144">
        <f t="shared" si="2"/>
        <v>328267.923520996</v>
      </c>
    </row>
    <row r="203" spans="1:5" ht="21" x14ac:dyDescent="0.2">
      <c r="A203" s="153">
        <f t="shared" si="12"/>
        <v>195</v>
      </c>
      <c r="B203" s="149">
        <f t="shared" si="11"/>
        <v>2578.0425955134815</v>
      </c>
      <c r="C203" s="146">
        <f t="shared" si="13"/>
        <v>1094.2264117366533</v>
      </c>
      <c r="D203" s="146">
        <f t="shared" si="1"/>
        <v>1483.8161837768282</v>
      </c>
      <c r="E203" s="144">
        <f t="shared" si="2"/>
        <v>326784.10733721917</v>
      </c>
    </row>
    <row r="204" spans="1:5" ht="21" x14ac:dyDescent="0.2">
      <c r="A204" s="153">
        <f t="shared" si="12"/>
        <v>196</v>
      </c>
      <c r="B204" s="149">
        <f t="shared" si="11"/>
        <v>2578.0425955134815</v>
      </c>
      <c r="C204" s="146">
        <f t="shared" si="13"/>
        <v>1089.2803577907305</v>
      </c>
      <c r="D204" s="146">
        <f t="shared" si="1"/>
        <v>1488.762237722751</v>
      </c>
      <c r="E204" s="144">
        <f t="shared" si="2"/>
        <v>325295.34509949642</v>
      </c>
    </row>
    <row r="205" spans="1:5" ht="21" x14ac:dyDescent="0.2">
      <c r="A205" s="153">
        <f t="shared" si="12"/>
        <v>197</v>
      </c>
      <c r="B205" s="149">
        <f t="shared" si="11"/>
        <v>2578.0425955134815</v>
      </c>
      <c r="C205" s="146">
        <f t="shared" si="13"/>
        <v>1084.3178169983214</v>
      </c>
      <c r="D205" s="146">
        <f t="shared" si="1"/>
        <v>1493.7247785151601</v>
      </c>
      <c r="E205" s="144">
        <f t="shared" si="2"/>
        <v>323801.62032098125</v>
      </c>
    </row>
    <row r="206" spans="1:5" ht="21" x14ac:dyDescent="0.2">
      <c r="A206" s="153">
        <f t="shared" si="12"/>
        <v>198</v>
      </c>
      <c r="B206" s="149">
        <f t="shared" si="11"/>
        <v>2578.0425955134815</v>
      </c>
      <c r="C206" s="146">
        <f t="shared" si="13"/>
        <v>1079.3387344032708</v>
      </c>
      <c r="D206" s="146">
        <f t="shared" si="1"/>
        <v>1498.7038611102107</v>
      </c>
      <c r="E206" s="144">
        <f t="shared" si="2"/>
        <v>322302.91645987105</v>
      </c>
    </row>
    <row r="207" spans="1:5" ht="21" x14ac:dyDescent="0.2">
      <c r="A207" s="153">
        <f t="shared" si="12"/>
        <v>199</v>
      </c>
      <c r="B207" s="149">
        <f t="shared" si="11"/>
        <v>2578.0425955134815</v>
      </c>
      <c r="C207" s="146">
        <f t="shared" si="13"/>
        <v>1074.3430548662368</v>
      </c>
      <c r="D207" s="146">
        <f t="shared" si="1"/>
        <v>1503.6995406472447</v>
      </c>
      <c r="E207" s="144">
        <f t="shared" si="2"/>
        <v>320799.21691922378</v>
      </c>
    </row>
    <row r="208" spans="1:5" ht="21" x14ac:dyDescent="0.2">
      <c r="A208" s="153">
        <f t="shared" si="12"/>
        <v>200</v>
      </c>
      <c r="B208" s="149">
        <f t="shared" si="11"/>
        <v>2578.0425955134815</v>
      </c>
      <c r="C208" s="146">
        <f t="shared" si="13"/>
        <v>1069.3307230640792</v>
      </c>
      <c r="D208" s="146">
        <f t="shared" si="1"/>
        <v>1508.7118724494023</v>
      </c>
      <c r="E208" s="144">
        <f t="shared" si="2"/>
        <v>319290.5050467744</v>
      </c>
    </row>
    <row r="209" spans="1:5" ht="21" x14ac:dyDescent="0.2">
      <c r="A209" s="153">
        <f t="shared" si="12"/>
        <v>201</v>
      </c>
      <c r="B209" s="149">
        <f t="shared" si="11"/>
        <v>2578.0425955134815</v>
      </c>
      <c r="C209" s="146">
        <f t="shared" si="13"/>
        <v>1064.301683489248</v>
      </c>
      <c r="D209" s="146">
        <f t="shared" si="1"/>
        <v>1513.7409120242335</v>
      </c>
      <c r="E209" s="144">
        <f t="shared" si="2"/>
        <v>317776.76413475018</v>
      </c>
    </row>
    <row r="210" spans="1:5" ht="21" x14ac:dyDescent="0.2">
      <c r="A210" s="153">
        <f t="shared" si="12"/>
        <v>202</v>
      </c>
      <c r="B210" s="149">
        <f t="shared" si="11"/>
        <v>2578.0425955134815</v>
      </c>
      <c r="C210" s="146">
        <f t="shared" si="13"/>
        <v>1059.2558804491673</v>
      </c>
      <c r="D210" s="146">
        <f t="shared" si="1"/>
        <v>1518.7867150643142</v>
      </c>
      <c r="E210" s="144">
        <f t="shared" si="2"/>
        <v>316257.97741968586</v>
      </c>
    </row>
    <row r="211" spans="1:5" ht="21" x14ac:dyDescent="0.2">
      <c r="A211" s="153">
        <f t="shared" si="12"/>
        <v>203</v>
      </c>
      <c r="B211" s="149">
        <f t="shared" si="11"/>
        <v>2578.0425955134815</v>
      </c>
      <c r="C211" s="146">
        <f t="shared" si="13"/>
        <v>1054.1932580656196</v>
      </c>
      <c r="D211" s="146">
        <f t="shared" si="1"/>
        <v>1523.8493374478619</v>
      </c>
      <c r="E211" s="144">
        <f t="shared" si="2"/>
        <v>314734.12808223802</v>
      </c>
    </row>
    <row r="212" spans="1:5" ht="21" x14ac:dyDescent="0.2">
      <c r="A212" s="153">
        <f t="shared" si="12"/>
        <v>204</v>
      </c>
      <c r="B212" s="149">
        <f t="shared" si="11"/>
        <v>2578.0425955134815</v>
      </c>
      <c r="C212" s="146">
        <f t="shared" si="13"/>
        <v>1049.1137602741267</v>
      </c>
      <c r="D212" s="146">
        <f t="shared" si="1"/>
        <v>1528.9288352393548</v>
      </c>
      <c r="E212" s="144">
        <f t="shared" si="2"/>
        <v>313205.19924699864</v>
      </c>
    </row>
    <row r="213" spans="1:5" ht="21" x14ac:dyDescent="0.2">
      <c r="A213" s="153">
        <f t="shared" si="12"/>
        <v>205</v>
      </c>
      <c r="B213" s="149">
        <f t="shared" si="11"/>
        <v>2578.0425955134815</v>
      </c>
      <c r="C213" s="146">
        <f t="shared" si="13"/>
        <v>1044.0173308233288</v>
      </c>
      <c r="D213" s="146">
        <f t="shared" si="1"/>
        <v>1534.0252646901527</v>
      </c>
      <c r="E213" s="144">
        <f t="shared" si="2"/>
        <v>311671.17398230848</v>
      </c>
    </row>
    <row r="214" spans="1:5" ht="21" x14ac:dyDescent="0.2">
      <c r="A214" s="153">
        <f t="shared" si="12"/>
        <v>206</v>
      </c>
      <c r="B214" s="149">
        <f t="shared" si="11"/>
        <v>2578.0425955134815</v>
      </c>
      <c r="C214" s="146">
        <f t="shared" si="13"/>
        <v>1038.9039132743617</v>
      </c>
      <c r="D214" s="146">
        <f t="shared" si="1"/>
        <v>1539.1386822391198</v>
      </c>
      <c r="E214" s="144">
        <f t="shared" si="2"/>
        <v>310132.03530006937</v>
      </c>
    </row>
    <row r="215" spans="1:5" ht="21" x14ac:dyDescent="0.2">
      <c r="A215" s="153">
        <f t="shared" si="12"/>
        <v>207</v>
      </c>
      <c r="B215" s="149">
        <f t="shared" si="11"/>
        <v>2578.0425955134815</v>
      </c>
      <c r="C215" s="146">
        <f t="shared" si="13"/>
        <v>1033.7734510002313</v>
      </c>
      <c r="D215" s="146">
        <f t="shared" si="1"/>
        <v>1544.2691445132502</v>
      </c>
      <c r="E215" s="144">
        <f t="shared" si="2"/>
        <v>308587.76615555614</v>
      </c>
    </row>
    <row r="216" spans="1:5" ht="21" x14ac:dyDescent="0.2">
      <c r="A216" s="153">
        <f t="shared" si="12"/>
        <v>208</v>
      </c>
      <c r="B216" s="149">
        <f t="shared" si="11"/>
        <v>2578.0425955134815</v>
      </c>
      <c r="C216" s="146">
        <f t="shared" si="13"/>
        <v>1028.6258871851871</v>
      </c>
      <c r="D216" s="146">
        <f t="shared" si="1"/>
        <v>1549.4167083282944</v>
      </c>
      <c r="E216" s="144">
        <f t="shared" si="2"/>
        <v>307038.34944722784</v>
      </c>
    </row>
    <row r="217" spans="1:5" ht="21" x14ac:dyDescent="0.2">
      <c r="A217" s="153">
        <f t="shared" si="12"/>
        <v>209</v>
      </c>
      <c r="B217" s="149">
        <f t="shared" si="11"/>
        <v>2578.0425955134815</v>
      </c>
      <c r="C217" s="146">
        <f t="shared" si="13"/>
        <v>1023.4611648240929</v>
      </c>
      <c r="D217" s="146">
        <f t="shared" si="1"/>
        <v>1554.5814306893885</v>
      </c>
      <c r="E217" s="144">
        <f t="shared" si="2"/>
        <v>305483.76801653847</v>
      </c>
    </row>
    <row r="218" spans="1:5" ht="21" x14ac:dyDescent="0.2">
      <c r="A218" s="153">
        <f t="shared" si="12"/>
        <v>210</v>
      </c>
      <c r="B218" s="149">
        <f t="shared" si="11"/>
        <v>2578.0425955134815</v>
      </c>
      <c r="C218" s="146">
        <f t="shared" si="13"/>
        <v>1018.279226721795</v>
      </c>
      <c r="D218" s="146">
        <f t="shared" si="1"/>
        <v>1559.7633687916864</v>
      </c>
      <c r="E218" s="144">
        <f t="shared" si="2"/>
        <v>303924.0046477468</v>
      </c>
    </row>
    <row r="219" spans="1:5" ht="21" x14ac:dyDescent="0.2">
      <c r="A219" s="153">
        <f t="shared" si="12"/>
        <v>211</v>
      </c>
      <c r="B219" s="149">
        <f t="shared" si="11"/>
        <v>2578.0425955134815</v>
      </c>
      <c r="C219" s="146">
        <f t="shared" si="13"/>
        <v>1013.0800154924895</v>
      </c>
      <c r="D219" s="146">
        <f t="shared" si="1"/>
        <v>1564.9625800209919</v>
      </c>
      <c r="E219" s="144">
        <f t="shared" si="2"/>
        <v>302359.04206772579</v>
      </c>
    </row>
    <row r="220" spans="1:5" ht="21" x14ac:dyDescent="0.2">
      <c r="A220" s="153">
        <f t="shared" si="12"/>
        <v>212</v>
      </c>
      <c r="B220" s="149">
        <f t="shared" si="11"/>
        <v>2578.0425955134815</v>
      </c>
      <c r="C220" s="146">
        <f t="shared" si="13"/>
        <v>1007.8634735590859</v>
      </c>
      <c r="D220" s="146">
        <f t="shared" si="1"/>
        <v>1570.1791219543957</v>
      </c>
      <c r="E220" s="144">
        <f t="shared" si="2"/>
        <v>300788.86294577143</v>
      </c>
    </row>
    <row r="221" spans="1:5" ht="21" x14ac:dyDescent="0.2">
      <c r="A221" s="153">
        <f t="shared" si="12"/>
        <v>213</v>
      </c>
      <c r="B221" s="149">
        <f t="shared" si="11"/>
        <v>2578.0425955134815</v>
      </c>
      <c r="C221" s="146">
        <f t="shared" si="13"/>
        <v>1002.6295431525714</v>
      </c>
      <c r="D221" s="146">
        <f t="shared" si="1"/>
        <v>1575.4130523609101</v>
      </c>
      <c r="E221" s="144">
        <f t="shared" si="2"/>
        <v>299213.44989341049</v>
      </c>
    </row>
    <row r="222" spans="1:5" ht="21" x14ac:dyDescent="0.2">
      <c r="A222" s="153">
        <f t="shared" si="12"/>
        <v>214</v>
      </c>
      <c r="B222" s="149">
        <f t="shared" si="11"/>
        <v>2578.0425955134815</v>
      </c>
      <c r="C222" s="146">
        <f t="shared" si="13"/>
        <v>997.37816631136832</v>
      </c>
      <c r="D222" s="146">
        <f t="shared" si="1"/>
        <v>1580.6644292021133</v>
      </c>
      <c r="E222" s="144">
        <f t="shared" si="2"/>
        <v>297632.7854642084</v>
      </c>
    </row>
    <row r="223" spans="1:5" ht="21" x14ac:dyDescent="0.2">
      <c r="A223" s="153">
        <f t="shared" si="12"/>
        <v>215</v>
      </c>
      <c r="B223" s="149">
        <f t="shared" si="11"/>
        <v>2578.0425955134815</v>
      </c>
      <c r="C223" s="146">
        <f t="shared" si="13"/>
        <v>992.10928488069464</v>
      </c>
      <c r="D223" s="146">
        <f t="shared" si="1"/>
        <v>1585.9333106327867</v>
      </c>
      <c r="E223" s="144">
        <f t="shared" si="2"/>
        <v>296046.85215357563</v>
      </c>
    </row>
    <row r="224" spans="1:5" ht="21" x14ac:dyDescent="0.2">
      <c r="A224" s="153">
        <f t="shared" si="12"/>
        <v>216</v>
      </c>
      <c r="B224" s="149">
        <f t="shared" si="11"/>
        <v>2578.0425955134815</v>
      </c>
      <c r="C224" s="146">
        <f t="shared" si="13"/>
        <v>986.8228405119188</v>
      </c>
      <c r="D224" s="146">
        <f t="shared" si="1"/>
        <v>1591.2197550015626</v>
      </c>
      <c r="E224" s="144">
        <f t="shared" si="2"/>
        <v>294455.63239857409</v>
      </c>
    </row>
    <row r="225" spans="1:5" ht="21" x14ac:dyDescent="0.2">
      <c r="A225" s="153">
        <f t="shared" si="12"/>
        <v>217</v>
      </c>
      <c r="B225" s="149">
        <f t="shared" si="11"/>
        <v>2578.0425955134815</v>
      </c>
      <c r="C225" s="146">
        <f t="shared" si="13"/>
        <v>981.51877466191365</v>
      </c>
      <c r="D225" s="146">
        <f t="shared" si="1"/>
        <v>1596.523820851568</v>
      </c>
      <c r="E225" s="144">
        <f t="shared" si="2"/>
        <v>292859.10857772251</v>
      </c>
    </row>
    <row r="226" spans="1:5" ht="21" x14ac:dyDescent="0.2">
      <c r="A226" s="153">
        <f t="shared" si="12"/>
        <v>218</v>
      </c>
      <c r="B226" s="149">
        <f t="shared" si="11"/>
        <v>2578.0425955134815</v>
      </c>
      <c r="C226" s="146">
        <f t="shared" si="13"/>
        <v>976.1970285924084</v>
      </c>
      <c r="D226" s="146">
        <f t="shared" si="1"/>
        <v>1601.845566921073</v>
      </c>
      <c r="E226" s="144">
        <f t="shared" si="2"/>
        <v>291257.26301080146</v>
      </c>
    </row>
    <row r="227" spans="1:5" ht="21" x14ac:dyDescent="0.2">
      <c r="A227" s="153">
        <f t="shared" si="12"/>
        <v>219</v>
      </c>
      <c r="B227" s="149">
        <f t="shared" si="11"/>
        <v>2578.0425955134815</v>
      </c>
      <c r="C227" s="146">
        <f t="shared" si="13"/>
        <v>970.85754336933815</v>
      </c>
      <c r="D227" s="146">
        <f t="shared" si="1"/>
        <v>1607.1850521441434</v>
      </c>
      <c r="E227" s="144">
        <f t="shared" si="2"/>
        <v>289650.07795865729</v>
      </c>
    </row>
    <row r="228" spans="1:5" ht="21" x14ac:dyDescent="0.2">
      <c r="A228" s="153">
        <f t="shared" si="12"/>
        <v>220</v>
      </c>
      <c r="B228" s="149">
        <f t="shared" si="11"/>
        <v>2578.0425955134815</v>
      </c>
      <c r="C228" s="146">
        <f t="shared" si="13"/>
        <v>965.500259862191</v>
      </c>
      <c r="D228" s="146">
        <f t="shared" si="1"/>
        <v>1612.5423356512906</v>
      </c>
      <c r="E228" s="144">
        <f t="shared" si="2"/>
        <v>288037.535623006</v>
      </c>
    </row>
    <row r="229" spans="1:5" ht="21" x14ac:dyDescent="0.2">
      <c r="A229" s="153">
        <f t="shared" si="12"/>
        <v>221</v>
      </c>
      <c r="B229" s="149">
        <f t="shared" si="11"/>
        <v>2578.0425955134815</v>
      </c>
      <c r="C229" s="146">
        <f t="shared" si="13"/>
        <v>960.12511874335326</v>
      </c>
      <c r="D229" s="146">
        <f t="shared" si="1"/>
        <v>1617.9174767701284</v>
      </c>
      <c r="E229" s="144">
        <f t="shared" si="2"/>
        <v>286419.61814623588</v>
      </c>
    </row>
    <row r="230" spans="1:5" ht="21" x14ac:dyDescent="0.2">
      <c r="A230" s="153">
        <f t="shared" si="12"/>
        <v>222</v>
      </c>
      <c r="B230" s="149">
        <f t="shared" si="11"/>
        <v>2578.0425955134815</v>
      </c>
      <c r="C230" s="146">
        <f t="shared" si="13"/>
        <v>954.73206048745294</v>
      </c>
      <c r="D230" s="146">
        <f t="shared" si="1"/>
        <v>1623.3105350260284</v>
      </c>
      <c r="E230" s="144">
        <f t="shared" si="2"/>
        <v>284796.30761120986</v>
      </c>
    </row>
    <row r="231" spans="1:5" ht="21" x14ac:dyDescent="0.2">
      <c r="A231" s="153">
        <f t="shared" si="12"/>
        <v>223</v>
      </c>
      <c r="B231" s="149">
        <f t="shared" si="11"/>
        <v>2578.0425955134815</v>
      </c>
      <c r="C231" s="146">
        <f t="shared" si="13"/>
        <v>949.32102537069966</v>
      </c>
      <c r="D231" s="146">
        <f t="shared" si="1"/>
        <v>1628.7215701427817</v>
      </c>
      <c r="E231" s="144">
        <f t="shared" si="2"/>
        <v>283167.58604106709</v>
      </c>
    </row>
    <row r="232" spans="1:5" ht="21" x14ac:dyDescent="0.2">
      <c r="A232" s="153">
        <f t="shared" si="12"/>
        <v>224</v>
      </c>
      <c r="B232" s="149">
        <f t="shared" si="11"/>
        <v>2578.0425955134815</v>
      </c>
      <c r="C232" s="146">
        <f t="shared" si="13"/>
        <v>943.8919534702236</v>
      </c>
      <c r="D232" s="146">
        <f t="shared" si="1"/>
        <v>1634.1506420432579</v>
      </c>
      <c r="E232" s="144">
        <f t="shared" si="2"/>
        <v>281533.43539902382</v>
      </c>
    </row>
    <row r="233" spans="1:5" ht="21" x14ac:dyDescent="0.2">
      <c r="A233" s="153">
        <f t="shared" si="12"/>
        <v>225</v>
      </c>
      <c r="B233" s="149">
        <f t="shared" si="11"/>
        <v>2578.0425955134815</v>
      </c>
      <c r="C233" s="146">
        <f t="shared" si="13"/>
        <v>938.44478466341263</v>
      </c>
      <c r="D233" s="146">
        <f t="shared" si="1"/>
        <v>1639.597810850069</v>
      </c>
      <c r="E233" s="144">
        <f t="shared" si="2"/>
        <v>279893.83758817374</v>
      </c>
    </row>
    <row r="234" spans="1:5" ht="21" x14ac:dyDescent="0.2">
      <c r="A234" s="153">
        <f t="shared" si="12"/>
        <v>226</v>
      </c>
      <c r="B234" s="149">
        <f t="shared" si="11"/>
        <v>2578.0425955134815</v>
      </c>
      <c r="C234" s="146">
        <f t="shared" si="13"/>
        <v>932.97945862724589</v>
      </c>
      <c r="D234" s="146">
        <f t="shared" si="1"/>
        <v>1645.0631368862355</v>
      </c>
      <c r="E234" s="144">
        <f t="shared" si="2"/>
        <v>278248.77445128752</v>
      </c>
    </row>
    <row r="235" spans="1:5" ht="21" x14ac:dyDescent="0.2">
      <c r="A235" s="153">
        <f t="shared" si="12"/>
        <v>227</v>
      </c>
      <c r="B235" s="149">
        <f t="shared" si="11"/>
        <v>2578.0425955134815</v>
      </c>
      <c r="C235" s="146">
        <f t="shared" si="13"/>
        <v>927.49591483762515</v>
      </c>
      <c r="D235" s="146">
        <f t="shared" si="1"/>
        <v>1650.5466806758564</v>
      </c>
      <c r="E235" s="144">
        <f t="shared" si="2"/>
        <v>276598.22777061164</v>
      </c>
    </row>
    <row r="236" spans="1:5" ht="21" x14ac:dyDescent="0.2">
      <c r="A236" s="153">
        <f t="shared" si="12"/>
        <v>228</v>
      </c>
      <c r="B236" s="149">
        <f t="shared" si="11"/>
        <v>2578.0425955134815</v>
      </c>
      <c r="C236" s="146">
        <f t="shared" si="13"/>
        <v>921.99409256870547</v>
      </c>
      <c r="D236" s="146">
        <f t="shared" si="1"/>
        <v>1656.0485029447759</v>
      </c>
      <c r="E236" s="144">
        <f t="shared" si="2"/>
        <v>274942.17926766688</v>
      </c>
    </row>
    <row r="237" spans="1:5" ht="21" x14ac:dyDescent="0.2">
      <c r="A237" s="153">
        <f t="shared" si="12"/>
        <v>229</v>
      </c>
      <c r="B237" s="149">
        <f t="shared" si="11"/>
        <v>2578.0425955134815</v>
      </c>
      <c r="C237" s="146">
        <f t="shared" si="13"/>
        <v>916.47393089222294</v>
      </c>
      <c r="D237" s="146">
        <f t="shared" si="1"/>
        <v>1661.5686646212584</v>
      </c>
      <c r="E237" s="144">
        <f t="shared" si="2"/>
        <v>273280.61060304561</v>
      </c>
    </row>
    <row r="238" spans="1:5" ht="21" x14ac:dyDescent="0.2">
      <c r="A238" s="153">
        <f t="shared" si="12"/>
        <v>230</v>
      </c>
      <c r="B238" s="149">
        <f t="shared" si="11"/>
        <v>2578.0425955134815</v>
      </c>
      <c r="C238" s="146">
        <f t="shared" si="13"/>
        <v>910.93536867681871</v>
      </c>
      <c r="D238" s="146">
        <f t="shared" si="1"/>
        <v>1667.1072268366629</v>
      </c>
      <c r="E238" s="144">
        <f t="shared" si="2"/>
        <v>271613.50337620894</v>
      </c>
    </row>
    <row r="239" spans="1:5" ht="21" x14ac:dyDescent="0.2">
      <c r="A239" s="153">
        <f t="shared" si="12"/>
        <v>231</v>
      </c>
      <c r="B239" s="149">
        <f t="shared" si="11"/>
        <v>2578.0425955134815</v>
      </c>
      <c r="C239" s="146">
        <f t="shared" si="13"/>
        <v>905.37834458736313</v>
      </c>
      <c r="D239" s="146">
        <f t="shared" si="1"/>
        <v>1672.6642509261183</v>
      </c>
      <c r="E239" s="144">
        <f t="shared" si="2"/>
        <v>269940.83912528283</v>
      </c>
    </row>
    <row r="240" spans="1:5" ht="21" x14ac:dyDescent="0.2">
      <c r="A240" s="153">
        <f t="shared" si="12"/>
        <v>232</v>
      </c>
      <c r="B240" s="149">
        <f t="shared" si="11"/>
        <v>2578.0425955134815</v>
      </c>
      <c r="C240" s="146">
        <f t="shared" si="13"/>
        <v>899.80279708427622</v>
      </c>
      <c r="D240" s="146">
        <f t="shared" si="1"/>
        <v>1678.2397984292052</v>
      </c>
      <c r="E240" s="144">
        <f t="shared" si="2"/>
        <v>268262.59932685364</v>
      </c>
    </row>
    <row r="241" spans="1:5" ht="21" x14ac:dyDescent="0.2">
      <c r="A241" s="153">
        <f t="shared" si="12"/>
        <v>233</v>
      </c>
      <c r="B241" s="149">
        <f t="shared" si="11"/>
        <v>2578.0425955134815</v>
      </c>
      <c r="C241" s="146">
        <f t="shared" si="13"/>
        <v>894.20866442284557</v>
      </c>
      <c r="D241" s="146">
        <f t="shared" si="1"/>
        <v>1683.8339310906358</v>
      </c>
      <c r="E241" s="144">
        <f t="shared" si="2"/>
        <v>266578.76539576298</v>
      </c>
    </row>
    <row r="242" spans="1:5" ht="21" x14ac:dyDescent="0.2">
      <c r="A242" s="153">
        <f t="shared" si="12"/>
        <v>234</v>
      </c>
      <c r="B242" s="149">
        <f t="shared" si="11"/>
        <v>2578.0425955134815</v>
      </c>
      <c r="C242" s="146">
        <f t="shared" si="13"/>
        <v>888.5958846525433</v>
      </c>
      <c r="D242" s="146">
        <f t="shared" si="1"/>
        <v>1689.4467108609383</v>
      </c>
      <c r="E242" s="144">
        <f t="shared" si="2"/>
        <v>264889.31868490204</v>
      </c>
    </row>
    <row r="243" spans="1:5" ht="21" x14ac:dyDescent="0.2">
      <c r="A243" s="153">
        <f t="shared" si="12"/>
        <v>235</v>
      </c>
      <c r="B243" s="149">
        <f t="shared" si="11"/>
        <v>2578.0425955134815</v>
      </c>
      <c r="C243" s="146">
        <f t="shared" si="13"/>
        <v>882.96439561634008</v>
      </c>
      <c r="D243" s="146">
        <f t="shared" si="1"/>
        <v>1695.0781998971415</v>
      </c>
      <c r="E243" s="144">
        <f t="shared" si="2"/>
        <v>263194.24048500491</v>
      </c>
    </row>
    <row r="244" spans="1:5" ht="21" x14ac:dyDescent="0.2">
      <c r="A244" s="153">
        <f t="shared" si="12"/>
        <v>236</v>
      </c>
      <c r="B244" s="149">
        <f t="shared" si="11"/>
        <v>2578.0425955134815</v>
      </c>
      <c r="C244" s="146">
        <f t="shared" si="13"/>
        <v>877.31413495001641</v>
      </c>
      <c r="D244" s="146">
        <f t="shared" si="1"/>
        <v>1700.728460563465</v>
      </c>
      <c r="E244" s="144">
        <f t="shared" si="2"/>
        <v>261493.51202444144</v>
      </c>
    </row>
    <row r="245" spans="1:5" ht="21" x14ac:dyDescent="0.2">
      <c r="A245" s="153">
        <f t="shared" si="12"/>
        <v>237</v>
      </c>
      <c r="B245" s="149">
        <f t="shared" si="11"/>
        <v>2578.0425955134815</v>
      </c>
      <c r="C245" s="146">
        <f t="shared" si="13"/>
        <v>871.64504008147151</v>
      </c>
      <c r="D245" s="146">
        <f t="shared" si="1"/>
        <v>1706.39755543201</v>
      </c>
      <c r="E245" s="144">
        <f t="shared" si="2"/>
        <v>259787.11446900942</v>
      </c>
    </row>
    <row r="246" spans="1:5" ht="21" x14ac:dyDescent="0.2">
      <c r="A246" s="153">
        <f t="shared" si="12"/>
        <v>238</v>
      </c>
      <c r="B246" s="149">
        <f t="shared" si="11"/>
        <v>2578.0425955134815</v>
      </c>
      <c r="C246" s="146">
        <f t="shared" si="13"/>
        <v>865.95704823003143</v>
      </c>
      <c r="D246" s="146">
        <f t="shared" si="1"/>
        <v>1712.0855472834501</v>
      </c>
      <c r="E246" s="144">
        <f t="shared" si="2"/>
        <v>258075.02892172599</v>
      </c>
    </row>
    <row r="247" spans="1:5" ht="21" x14ac:dyDescent="0.2">
      <c r="A247" s="153">
        <f t="shared" si="12"/>
        <v>239</v>
      </c>
      <c r="B247" s="149">
        <f t="shared" si="11"/>
        <v>2578.0425955134815</v>
      </c>
      <c r="C247" s="146">
        <f t="shared" si="13"/>
        <v>860.2500964057532</v>
      </c>
      <c r="D247" s="146">
        <f t="shared" si="1"/>
        <v>1717.7924991077284</v>
      </c>
      <c r="E247" s="144">
        <f t="shared" si="2"/>
        <v>256357.23642261827</v>
      </c>
    </row>
    <row r="248" spans="1:5" ht="21" x14ac:dyDescent="0.2">
      <c r="A248" s="153">
        <f t="shared" si="12"/>
        <v>240</v>
      </c>
      <c r="B248" s="149">
        <f t="shared" si="11"/>
        <v>2578.0425955134815</v>
      </c>
      <c r="C248" s="146">
        <f t="shared" si="13"/>
        <v>854.52412140872764</v>
      </c>
      <c r="D248" s="146">
        <f t="shared" si="1"/>
        <v>1723.5184741047537</v>
      </c>
      <c r="E248" s="144">
        <f t="shared" si="2"/>
        <v>254633.71794851351</v>
      </c>
    </row>
    <row r="249" spans="1:5" ht="21" x14ac:dyDescent="0.2">
      <c r="A249" s="153">
        <f t="shared" si="12"/>
        <v>241</v>
      </c>
      <c r="B249" s="149">
        <f t="shared" si="11"/>
        <v>2578.0425955134815</v>
      </c>
      <c r="C249" s="146">
        <f t="shared" si="13"/>
        <v>848.77905982837831</v>
      </c>
      <c r="D249" s="146">
        <f t="shared" si="1"/>
        <v>1729.2635356851033</v>
      </c>
      <c r="E249" s="144">
        <f t="shared" si="2"/>
        <v>252904.4544128284</v>
      </c>
    </row>
    <row r="250" spans="1:5" ht="21" x14ac:dyDescent="0.2">
      <c r="A250" s="153">
        <f t="shared" si="12"/>
        <v>242</v>
      </c>
      <c r="B250" s="149">
        <f t="shared" si="11"/>
        <v>2578.0425955134815</v>
      </c>
      <c r="C250" s="146">
        <f t="shared" si="13"/>
        <v>843.0148480427614</v>
      </c>
      <c r="D250" s="146">
        <f t="shared" si="1"/>
        <v>1735.02774747072</v>
      </c>
      <c r="E250" s="144">
        <f t="shared" si="2"/>
        <v>251169.42666535769</v>
      </c>
    </row>
    <row r="251" spans="1:5" ht="21" x14ac:dyDescent="0.2">
      <c r="A251" s="153">
        <f t="shared" si="12"/>
        <v>243</v>
      </c>
      <c r="B251" s="149">
        <f t="shared" si="11"/>
        <v>2578.0425955134815</v>
      </c>
      <c r="C251" s="146">
        <f t="shared" si="13"/>
        <v>837.23142221785895</v>
      </c>
      <c r="D251" s="146">
        <f t="shared" si="1"/>
        <v>1740.8111732956227</v>
      </c>
      <c r="E251" s="144">
        <f t="shared" si="2"/>
        <v>249428.61549206206</v>
      </c>
    </row>
    <row r="252" spans="1:5" ht="21" x14ac:dyDescent="0.2">
      <c r="A252" s="153">
        <f t="shared" si="12"/>
        <v>244</v>
      </c>
      <c r="B252" s="149">
        <f t="shared" si="11"/>
        <v>2578.0425955134815</v>
      </c>
      <c r="C252" s="146">
        <f t="shared" si="13"/>
        <v>831.42871830687352</v>
      </c>
      <c r="D252" s="146">
        <f t="shared" si="1"/>
        <v>1746.6138772066079</v>
      </c>
      <c r="E252" s="144">
        <f t="shared" si="2"/>
        <v>247682.00161485546</v>
      </c>
    </row>
    <row r="253" spans="1:5" ht="21" x14ac:dyDescent="0.2">
      <c r="A253" s="153">
        <f t="shared" si="12"/>
        <v>245</v>
      </c>
      <c r="B253" s="149">
        <f t="shared" si="11"/>
        <v>2578.0425955134815</v>
      </c>
      <c r="C253" s="146">
        <f t="shared" si="13"/>
        <v>825.60667204951824</v>
      </c>
      <c r="D253" s="146">
        <f t="shared" si="1"/>
        <v>1752.4359234639633</v>
      </c>
      <c r="E253" s="144">
        <f t="shared" si="2"/>
        <v>245929.5656913915</v>
      </c>
    </row>
    <row r="254" spans="1:5" ht="21" x14ac:dyDescent="0.2">
      <c r="A254" s="153">
        <f t="shared" si="12"/>
        <v>246</v>
      </c>
      <c r="B254" s="149">
        <f t="shared" si="11"/>
        <v>2578.0425955134815</v>
      </c>
      <c r="C254" s="146">
        <f t="shared" si="13"/>
        <v>819.76521897130499</v>
      </c>
      <c r="D254" s="146">
        <f t="shared" si="1"/>
        <v>1758.2773765421766</v>
      </c>
      <c r="E254" s="144">
        <f t="shared" si="2"/>
        <v>244171.28831484931</v>
      </c>
    </row>
    <row r="255" spans="1:5" ht="21" x14ac:dyDescent="0.2">
      <c r="A255" s="153">
        <f t="shared" si="12"/>
        <v>247</v>
      </c>
      <c r="B255" s="149">
        <f t="shared" si="11"/>
        <v>2578.0425955134815</v>
      </c>
      <c r="C255" s="146">
        <f t="shared" si="13"/>
        <v>813.90429438283115</v>
      </c>
      <c r="D255" s="146">
        <f t="shared" si="1"/>
        <v>1764.1383011306502</v>
      </c>
      <c r="E255" s="144">
        <f t="shared" si="2"/>
        <v>242407.15001371867</v>
      </c>
    </row>
    <row r="256" spans="1:5" ht="21" x14ac:dyDescent="0.2">
      <c r="A256" s="153">
        <f t="shared" si="12"/>
        <v>248</v>
      </c>
      <c r="B256" s="149">
        <f t="shared" si="11"/>
        <v>2578.0425955134815</v>
      </c>
      <c r="C256" s="146">
        <f t="shared" si="13"/>
        <v>808.02383337906224</v>
      </c>
      <c r="D256" s="146">
        <f t="shared" si="1"/>
        <v>1770.0187621344194</v>
      </c>
      <c r="E256" s="144">
        <f t="shared" si="2"/>
        <v>240637.13125158424</v>
      </c>
    </row>
    <row r="257" spans="1:5" ht="21" x14ac:dyDescent="0.2">
      <c r="A257" s="153">
        <f t="shared" si="12"/>
        <v>249</v>
      </c>
      <c r="B257" s="149">
        <f t="shared" si="11"/>
        <v>2578.0425955134815</v>
      </c>
      <c r="C257" s="146">
        <f t="shared" si="13"/>
        <v>802.12377083861418</v>
      </c>
      <c r="D257" s="146">
        <f t="shared" si="1"/>
        <v>1775.9188246748672</v>
      </c>
      <c r="E257" s="144">
        <f t="shared" si="2"/>
        <v>238861.21242690936</v>
      </c>
    </row>
    <row r="258" spans="1:5" ht="21" x14ac:dyDescent="0.2">
      <c r="A258" s="153">
        <f t="shared" si="12"/>
        <v>250</v>
      </c>
      <c r="B258" s="149">
        <f t="shared" si="11"/>
        <v>2578.0425955134815</v>
      </c>
      <c r="C258" s="146">
        <f t="shared" si="13"/>
        <v>796.2040414230313</v>
      </c>
      <c r="D258" s="146">
        <f t="shared" si="1"/>
        <v>1781.8385540904501</v>
      </c>
      <c r="E258" s="144">
        <f t="shared" si="2"/>
        <v>237079.37387281892</v>
      </c>
    </row>
    <row r="259" spans="1:5" ht="21" x14ac:dyDescent="0.2">
      <c r="A259" s="153">
        <f t="shared" si="12"/>
        <v>251</v>
      </c>
      <c r="B259" s="149">
        <f t="shared" si="11"/>
        <v>2578.0425955134815</v>
      </c>
      <c r="C259" s="146">
        <f t="shared" si="13"/>
        <v>790.26457957606306</v>
      </c>
      <c r="D259" s="146">
        <f t="shared" si="1"/>
        <v>1787.7780159374183</v>
      </c>
      <c r="E259" s="144">
        <f t="shared" si="2"/>
        <v>235291.5958568815</v>
      </c>
    </row>
    <row r="260" spans="1:5" ht="21" x14ac:dyDescent="0.2">
      <c r="A260" s="153">
        <f t="shared" si="12"/>
        <v>252</v>
      </c>
      <c r="B260" s="149">
        <f t="shared" si="11"/>
        <v>2578.0425955134815</v>
      </c>
      <c r="C260" s="146">
        <f t="shared" si="13"/>
        <v>784.30531952293825</v>
      </c>
      <c r="D260" s="146">
        <f t="shared" si="1"/>
        <v>1793.7372759905434</v>
      </c>
      <c r="E260" s="144">
        <f t="shared" si="2"/>
        <v>233497.85858089096</v>
      </c>
    </row>
    <row r="261" spans="1:5" ht="21" x14ac:dyDescent="0.2">
      <c r="A261" s="153">
        <f t="shared" si="12"/>
        <v>253</v>
      </c>
      <c r="B261" s="149">
        <f t="shared" si="11"/>
        <v>2578.0425955134815</v>
      </c>
      <c r="C261" s="146">
        <f t="shared" si="13"/>
        <v>778.32619526963651</v>
      </c>
      <c r="D261" s="146">
        <f t="shared" si="1"/>
        <v>1799.7164002438449</v>
      </c>
      <c r="E261" s="144">
        <f t="shared" si="2"/>
        <v>231698.14218064712</v>
      </c>
    </row>
    <row r="262" spans="1:5" ht="21" x14ac:dyDescent="0.2">
      <c r="A262" s="153">
        <f t="shared" si="12"/>
        <v>254</v>
      </c>
      <c r="B262" s="149">
        <f t="shared" si="11"/>
        <v>2578.0425955134815</v>
      </c>
      <c r="C262" s="146">
        <f t="shared" si="13"/>
        <v>772.3271406021571</v>
      </c>
      <c r="D262" s="146">
        <f t="shared" si="1"/>
        <v>1805.7154549113243</v>
      </c>
      <c r="E262" s="144">
        <f t="shared" si="2"/>
        <v>229892.4267257358</v>
      </c>
    </row>
    <row r="263" spans="1:5" ht="21" x14ac:dyDescent="0.2">
      <c r="A263" s="153">
        <f t="shared" si="12"/>
        <v>255</v>
      </c>
      <c r="B263" s="149">
        <f t="shared" si="11"/>
        <v>2578.0425955134815</v>
      </c>
      <c r="C263" s="146">
        <f t="shared" si="13"/>
        <v>766.30808908578604</v>
      </c>
      <c r="D263" s="146">
        <f t="shared" si="1"/>
        <v>1811.7345064276956</v>
      </c>
      <c r="E263" s="144">
        <f t="shared" si="2"/>
        <v>228080.69221930811</v>
      </c>
    </row>
    <row r="264" spans="1:5" ht="21" x14ac:dyDescent="0.2">
      <c r="A264" s="153">
        <f t="shared" si="12"/>
        <v>256</v>
      </c>
      <c r="B264" s="149">
        <f t="shared" si="11"/>
        <v>2578.0425955134815</v>
      </c>
      <c r="C264" s="146">
        <f t="shared" si="13"/>
        <v>760.26897406436046</v>
      </c>
      <c r="D264" s="146">
        <f t="shared" ref="D264:D308" si="14">B264-C264</f>
        <v>1817.773621449121</v>
      </c>
      <c r="E264" s="144">
        <f t="shared" ref="E264:E308" si="15">E263-D264</f>
        <v>226262.91859785898</v>
      </c>
    </row>
    <row r="265" spans="1:5" ht="21" x14ac:dyDescent="0.2">
      <c r="A265" s="153">
        <f t="shared" si="12"/>
        <v>257</v>
      </c>
      <c r="B265" s="149">
        <f t="shared" ref="B265:B308" si="16">-PMT($C$3/$C$5,$C$4*$C$5,$C$2)</f>
        <v>2578.0425955134815</v>
      </c>
      <c r="C265" s="146">
        <f t="shared" si="13"/>
        <v>754.2097286595299</v>
      </c>
      <c r="D265" s="146">
        <f t="shared" si="14"/>
        <v>1823.8328668539516</v>
      </c>
      <c r="E265" s="144">
        <f t="shared" si="15"/>
        <v>224439.08573100503</v>
      </c>
    </row>
    <row r="266" spans="1:5" ht="21" x14ac:dyDescent="0.2">
      <c r="A266" s="153">
        <f t="shared" ref="A266:A329" si="17">IF(A265&lt;&gt;"",IF(A265+1&gt;$C$4*$C$5,"",A265+1),"")</f>
        <v>258</v>
      </c>
      <c r="B266" s="149">
        <f t="shared" si="16"/>
        <v>2578.0425955134815</v>
      </c>
      <c r="C266" s="146">
        <f t="shared" ref="C266:C308" si="18">IF(B266&lt;&gt;"",E265*$C$3/$C$5,"")</f>
        <v>748.13028577001671</v>
      </c>
      <c r="D266" s="146">
        <f t="shared" si="14"/>
        <v>1829.9123097434649</v>
      </c>
      <c r="E266" s="144">
        <f t="shared" si="15"/>
        <v>222609.17342126157</v>
      </c>
    </row>
    <row r="267" spans="1:5" ht="21" x14ac:dyDescent="0.2">
      <c r="A267" s="153">
        <f t="shared" si="17"/>
        <v>259</v>
      </c>
      <c r="B267" s="149">
        <f t="shared" si="16"/>
        <v>2578.0425955134815</v>
      </c>
      <c r="C267" s="146">
        <f t="shared" si="18"/>
        <v>742.03057807087191</v>
      </c>
      <c r="D267" s="146">
        <f t="shared" si="14"/>
        <v>1836.0120174426097</v>
      </c>
      <c r="E267" s="144">
        <f t="shared" si="15"/>
        <v>220773.16140381896</v>
      </c>
    </row>
    <row r="268" spans="1:5" ht="21" x14ac:dyDescent="0.2">
      <c r="A268" s="153">
        <f t="shared" si="17"/>
        <v>260</v>
      </c>
      <c r="B268" s="149">
        <f t="shared" si="16"/>
        <v>2578.0425955134815</v>
      </c>
      <c r="C268" s="146">
        <f t="shared" si="18"/>
        <v>735.91053801272983</v>
      </c>
      <c r="D268" s="146">
        <f t="shared" si="14"/>
        <v>1842.1320575007517</v>
      </c>
      <c r="E268" s="144">
        <f t="shared" si="15"/>
        <v>218931.02934631822</v>
      </c>
    </row>
    <row r="269" spans="1:5" ht="21" x14ac:dyDescent="0.2">
      <c r="A269" s="153">
        <f t="shared" si="17"/>
        <v>261</v>
      </c>
      <c r="B269" s="149">
        <f t="shared" si="16"/>
        <v>2578.0425955134815</v>
      </c>
      <c r="C269" s="146">
        <f t="shared" si="18"/>
        <v>729.77009782106063</v>
      </c>
      <c r="D269" s="146">
        <f t="shared" si="14"/>
        <v>1848.272497692421</v>
      </c>
      <c r="E269" s="144">
        <f t="shared" si="15"/>
        <v>217082.75684862581</v>
      </c>
    </row>
    <row r="270" spans="1:5" ht="21" x14ac:dyDescent="0.2">
      <c r="A270" s="153">
        <f t="shared" si="17"/>
        <v>262</v>
      </c>
      <c r="B270" s="149">
        <f t="shared" si="16"/>
        <v>2578.0425955134815</v>
      </c>
      <c r="C270" s="146">
        <f t="shared" si="18"/>
        <v>723.6091894954194</v>
      </c>
      <c r="D270" s="146">
        <f t="shared" si="14"/>
        <v>1854.4334060180622</v>
      </c>
      <c r="E270" s="144">
        <f t="shared" si="15"/>
        <v>215228.32344260774</v>
      </c>
    </row>
    <row r="271" spans="1:5" ht="21" x14ac:dyDescent="0.2">
      <c r="A271" s="153">
        <f t="shared" si="17"/>
        <v>263</v>
      </c>
      <c r="B271" s="149">
        <f t="shared" si="16"/>
        <v>2578.0425955134815</v>
      </c>
      <c r="C271" s="146">
        <f t="shared" si="18"/>
        <v>717.42774480869241</v>
      </c>
      <c r="D271" s="146">
        <f t="shared" si="14"/>
        <v>1860.6148507047892</v>
      </c>
      <c r="E271" s="144">
        <f t="shared" si="15"/>
        <v>213367.70859190295</v>
      </c>
    </row>
    <row r="272" spans="1:5" ht="21" x14ac:dyDescent="0.2">
      <c r="A272" s="153">
        <f t="shared" si="17"/>
        <v>264</v>
      </c>
      <c r="B272" s="149">
        <f t="shared" si="16"/>
        <v>2578.0425955134815</v>
      </c>
      <c r="C272" s="146">
        <f t="shared" si="18"/>
        <v>711.22569530634325</v>
      </c>
      <c r="D272" s="146">
        <f t="shared" si="14"/>
        <v>1866.8169002071381</v>
      </c>
      <c r="E272" s="144">
        <f t="shared" si="15"/>
        <v>211500.89169169581</v>
      </c>
    </row>
    <row r="273" spans="1:5" ht="21" x14ac:dyDescent="0.2">
      <c r="A273" s="153">
        <f t="shared" si="17"/>
        <v>265</v>
      </c>
      <c r="B273" s="149">
        <f t="shared" si="16"/>
        <v>2578.0425955134815</v>
      </c>
      <c r="C273" s="146">
        <f t="shared" si="18"/>
        <v>705.00297230565275</v>
      </c>
      <c r="D273" s="146">
        <f t="shared" si="14"/>
        <v>1873.0396232078288</v>
      </c>
      <c r="E273" s="144">
        <f t="shared" si="15"/>
        <v>209627.85206848799</v>
      </c>
    </row>
    <row r="274" spans="1:5" ht="21" x14ac:dyDescent="0.2">
      <c r="A274" s="153">
        <f t="shared" si="17"/>
        <v>266</v>
      </c>
      <c r="B274" s="149">
        <f t="shared" si="16"/>
        <v>2578.0425955134815</v>
      </c>
      <c r="C274" s="146">
        <f t="shared" si="18"/>
        <v>698.75950689495994</v>
      </c>
      <c r="D274" s="146">
        <f t="shared" si="14"/>
        <v>1879.2830886185216</v>
      </c>
      <c r="E274" s="144">
        <f t="shared" si="15"/>
        <v>207748.56897986948</v>
      </c>
    </row>
    <row r="275" spans="1:5" ht="21" x14ac:dyDescent="0.2">
      <c r="A275" s="153">
        <f t="shared" si="17"/>
        <v>267</v>
      </c>
      <c r="B275" s="149">
        <f t="shared" si="16"/>
        <v>2578.0425955134815</v>
      </c>
      <c r="C275" s="146">
        <f t="shared" si="18"/>
        <v>692.49522993289827</v>
      </c>
      <c r="D275" s="146">
        <f t="shared" si="14"/>
        <v>1885.5473655805831</v>
      </c>
      <c r="E275" s="144">
        <f t="shared" si="15"/>
        <v>205863.02161428891</v>
      </c>
    </row>
    <row r="276" spans="1:5" ht="21" x14ac:dyDescent="0.2">
      <c r="A276" s="153">
        <f t="shared" si="17"/>
        <v>268</v>
      </c>
      <c r="B276" s="149">
        <f t="shared" si="16"/>
        <v>2578.0425955134815</v>
      </c>
      <c r="C276" s="146">
        <f t="shared" si="18"/>
        <v>686.21007204762975</v>
      </c>
      <c r="D276" s="146">
        <f t="shared" si="14"/>
        <v>1891.8325234658519</v>
      </c>
      <c r="E276" s="144">
        <f t="shared" si="15"/>
        <v>203971.18909082306</v>
      </c>
    </row>
    <row r="277" spans="1:5" ht="21" x14ac:dyDescent="0.2">
      <c r="A277" s="153">
        <f t="shared" si="17"/>
        <v>269</v>
      </c>
      <c r="B277" s="149">
        <f t="shared" si="16"/>
        <v>2578.0425955134815</v>
      </c>
      <c r="C277" s="146">
        <f t="shared" si="18"/>
        <v>679.90396363607681</v>
      </c>
      <c r="D277" s="146">
        <f t="shared" si="14"/>
        <v>1898.1386318774048</v>
      </c>
      <c r="E277" s="144">
        <f t="shared" si="15"/>
        <v>202073.05045894565</v>
      </c>
    </row>
    <row r="278" spans="1:5" ht="21" x14ac:dyDescent="0.2">
      <c r="A278" s="153">
        <f t="shared" si="17"/>
        <v>270</v>
      </c>
      <c r="B278" s="149">
        <f t="shared" si="16"/>
        <v>2578.0425955134815</v>
      </c>
      <c r="C278" s="146">
        <f t="shared" si="18"/>
        <v>673.57683486315216</v>
      </c>
      <c r="D278" s="146">
        <f t="shared" si="14"/>
        <v>1904.4657606503292</v>
      </c>
      <c r="E278" s="144">
        <f t="shared" si="15"/>
        <v>200168.58469829534</v>
      </c>
    </row>
    <row r="279" spans="1:5" ht="21" x14ac:dyDescent="0.2">
      <c r="A279" s="153">
        <f t="shared" si="17"/>
        <v>271</v>
      </c>
      <c r="B279" s="149">
        <f t="shared" si="16"/>
        <v>2578.0425955134815</v>
      </c>
      <c r="C279" s="146">
        <f t="shared" si="18"/>
        <v>667.22861566098447</v>
      </c>
      <c r="D279" s="146">
        <f t="shared" si="14"/>
        <v>1910.8139798524971</v>
      </c>
      <c r="E279" s="144">
        <f t="shared" si="15"/>
        <v>198257.77071844283</v>
      </c>
    </row>
    <row r="280" spans="1:5" ht="21" x14ac:dyDescent="0.2">
      <c r="A280" s="153">
        <f t="shared" si="17"/>
        <v>272</v>
      </c>
      <c r="B280" s="149">
        <f t="shared" si="16"/>
        <v>2578.0425955134815</v>
      </c>
      <c r="C280" s="146">
        <f t="shared" si="18"/>
        <v>660.85923572814283</v>
      </c>
      <c r="D280" s="146">
        <f t="shared" si="14"/>
        <v>1917.1833597853388</v>
      </c>
      <c r="E280" s="144">
        <f t="shared" si="15"/>
        <v>196340.5873586575</v>
      </c>
    </row>
    <row r="281" spans="1:5" ht="21" x14ac:dyDescent="0.2">
      <c r="A281" s="153">
        <f t="shared" si="17"/>
        <v>273</v>
      </c>
      <c r="B281" s="149">
        <f t="shared" si="16"/>
        <v>2578.0425955134815</v>
      </c>
      <c r="C281" s="146">
        <f t="shared" si="18"/>
        <v>654.46862452885841</v>
      </c>
      <c r="D281" s="146">
        <f t="shared" si="14"/>
        <v>1923.573970984623</v>
      </c>
      <c r="E281" s="144">
        <f t="shared" si="15"/>
        <v>194417.01338767289</v>
      </c>
    </row>
    <row r="282" spans="1:5" ht="21" x14ac:dyDescent="0.2">
      <c r="A282" s="153">
        <f t="shared" si="17"/>
        <v>274</v>
      </c>
      <c r="B282" s="149">
        <f t="shared" si="16"/>
        <v>2578.0425955134815</v>
      </c>
      <c r="C282" s="146">
        <f t="shared" si="18"/>
        <v>648.05671129224299</v>
      </c>
      <c r="D282" s="146">
        <f t="shared" si="14"/>
        <v>1929.9858842212384</v>
      </c>
      <c r="E282" s="144">
        <f t="shared" si="15"/>
        <v>192487.02750345165</v>
      </c>
    </row>
    <row r="283" spans="1:5" ht="21" x14ac:dyDescent="0.2">
      <c r="A283" s="153">
        <f t="shared" si="17"/>
        <v>275</v>
      </c>
      <c r="B283" s="149">
        <f t="shared" si="16"/>
        <v>2578.0425955134815</v>
      </c>
      <c r="C283" s="146">
        <f t="shared" si="18"/>
        <v>641.62342501150545</v>
      </c>
      <c r="D283" s="146">
        <f t="shared" si="14"/>
        <v>1936.4191705019762</v>
      </c>
      <c r="E283" s="144">
        <f t="shared" si="15"/>
        <v>190550.60833294969</v>
      </c>
    </row>
    <row r="284" spans="1:5" ht="21" x14ac:dyDescent="0.2">
      <c r="A284" s="153">
        <f t="shared" si="17"/>
        <v>276</v>
      </c>
      <c r="B284" s="149">
        <f t="shared" si="16"/>
        <v>2578.0425955134815</v>
      </c>
      <c r="C284" s="146">
        <f t="shared" si="18"/>
        <v>635.16869444316569</v>
      </c>
      <c r="D284" s="146">
        <f t="shared" si="14"/>
        <v>1942.8739010703157</v>
      </c>
      <c r="E284" s="144">
        <f t="shared" si="15"/>
        <v>188607.73443187936</v>
      </c>
    </row>
    <row r="285" spans="1:5" ht="21" x14ac:dyDescent="0.2">
      <c r="A285" s="153">
        <f t="shared" si="17"/>
        <v>277</v>
      </c>
      <c r="B285" s="149">
        <f t="shared" si="16"/>
        <v>2578.0425955134815</v>
      </c>
      <c r="C285" s="146">
        <f t="shared" si="18"/>
        <v>628.69244810626458</v>
      </c>
      <c r="D285" s="146">
        <f t="shared" si="14"/>
        <v>1949.3501474072168</v>
      </c>
      <c r="E285" s="144">
        <f t="shared" si="15"/>
        <v>186658.38428447215</v>
      </c>
    </row>
    <row r="286" spans="1:5" ht="21" x14ac:dyDescent="0.2">
      <c r="A286" s="153">
        <f t="shared" si="17"/>
        <v>278</v>
      </c>
      <c r="B286" s="149">
        <f t="shared" si="16"/>
        <v>2578.0425955134815</v>
      </c>
      <c r="C286" s="146">
        <f t="shared" si="18"/>
        <v>622.19461428157388</v>
      </c>
      <c r="D286" s="146">
        <f t="shared" si="14"/>
        <v>1955.8479812319076</v>
      </c>
      <c r="E286" s="144">
        <f t="shared" si="15"/>
        <v>184702.53630324025</v>
      </c>
    </row>
    <row r="287" spans="1:5" ht="21" x14ac:dyDescent="0.2">
      <c r="A287" s="153">
        <f t="shared" si="17"/>
        <v>279</v>
      </c>
      <c r="B287" s="149">
        <f t="shared" si="16"/>
        <v>2578.0425955134815</v>
      </c>
      <c r="C287" s="146">
        <f t="shared" si="18"/>
        <v>615.67512101080081</v>
      </c>
      <c r="D287" s="146">
        <f t="shared" si="14"/>
        <v>1962.3674745026806</v>
      </c>
      <c r="E287" s="144">
        <f t="shared" si="15"/>
        <v>182740.16882873757</v>
      </c>
    </row>
    <row r="288" spans="1:5" ht="21" x14ac:dyDescent="0.2">
      <c r="A288" s="153">
        <f t="shared" si="17"/>
        <v>280</v>
      </c>
      <c r="B288" s="149">
        <f t="shared" si="16"/>
        <v>2578.0425955134815</v>
      </c>
      <c r="C288" s="146">
        <f t="shared" si="18"/>
        <v>609.1338960957919</v>
      </c>
      <c r="D288" s="146">
        <f t="shared" si="14"/>
        <v>1968.9086994176896</v>
      </c>
      <c r="E288" s="144">
        <f t="shared" si="15"/>
        <v>180771.26012931988</v>
      </c>
    </row>
    <row r="289" spans="1:5" ht="21" x14ac:dyDescent="0.2">
      <c r="A289" s="153">
        <f t="shared" si="17"/>
        <v>281</v>
      </c>
      <c r="B289" s="149">
        <f t="shared" si="16"/>
        <v>2578.0425955134815</v>
      </c>
      <c r="C289" s="146">
        <f t="shared" si="18"/>
        <v>602.57086709773296</v>
      </c>
      <c r="D289" s="146">
        <f t="shared" si="14"/>
        <v>1975.4717284157487</v>
      </c>
      <c r="E289" s="144">
        <f t="shared" si="15"/>
        <v>178795.78840090413</v>
      </c>
    </row>
    <row r="290" spans="1:5" ht="21" x14ac:dyDescent="0.2">
      <c r="A290" s="153">
        <f t="shared" si="17"/>
        <v>282</v>
      </c>
      <c r="B290" s="149">
        <f t="shared" si="16"/>
        <v>2578.0425955134815</v>
      </c>
      <c r="C290" s="146">
        <f t="shared" si="18"/>
        <v>595.98596133634715</v>
      </c>
      <c r="D290" s="146">
        <f t="shared" si="14"/>
        <v>1982.0566341771344</v>
      </c>
      <c r="E290" s="144">
        <f t="shared" si="15"/>
        <v>176813.731766727</v>
      </c>
    </row>
    <row r="291" spans="1:5" ht="21" x14ac:dyDescent="0.2">
      <c r="A291" s="153">
        <f t="shared" si="17"/>
        <v>283</v>
      </c>
      <c r="B291" s="149">
        <f t="shared" si="16"/>
        <v>2578.0425955134815</v>
      </c>
      <c r="C291" s="146">
        <f t="shared" si="18"/>
        <v>589.37910588909006</v>
      </c>
      <c r="D291" s="146">
        <f t="shared" si="14"/>
        <v>1988.6634896243913</v>
      </c>
      <c r="E291" s="144">
        <f t="shared" si="15"/>
        <v>174825.0682771026</v>
      </c>
    </row>
    <row r="292" spans="1:5" ht="21" x14ac:dyDescent="0.2">
      <c r="A292" s="153">
        <f t="shared" si="17"/>
        <v>284</v>
      </c>
      <c r="B292" s="149">
        <f t="shared" si="16"/>
        <v>2578.0425955134815</v>
      </c>
      <c r="C292" s="146">
        <f t="shared" si="18"/>
        <v>582.75022759034198</v>
      </c>
      <c r="D292" s="146">
        <f t="shared" si="14"/>
        <v>1995.2923679231394</v>
      </c>
      <c r="E292" s="144">
        <f t="shared" si="15"/>
        <v>172829.77590917947</v>
      </c>
    </row>
    <row r="293" spans="1:5" ht="21" x14ac:dyDescent="0.2">
      <c r="A293" s="153">
        <f t="shared" si="17"/>
        <v>285</v>
      </c>
      <c r="B293" s="149">
        <f t="shared" si="16"/>
        <v>2578.0425955134815</v>
      </c>
      <c r="C293" s="146">
        <f t="shared" si="18"/>
        <v>576.09925303059822</v>
      </c>
      <c r="D293" s="146">
        <f t="shared" si="14"/>
        <v>2001.9433424828833</v>
      </c>
      <c r="E293" s="144">
        <f t="shared" si="15"/>
        <v>170827.8325666966</v>
      </c>
    </row>
    <row r="294" spans="1:5" ht="21" x14ac:dyDescent="0.2">
      <c r="A294" s="153">
        <f t="shared" si="17"/>
        <v>286</v>
      </c>
      <c r="B294" s="149">
        <f t="shared" si="16"/>
        <v>2578.0425955134815</v>
      </c>
      <c r="C294" s="146">
        <f t="shared" si="18"/>
        <v>569.42610855565533</v>
      </c>
      <c r="D294" s="146">
        <f t="shared" si="14"/>
        <v>2008.6164869578261</v>
      </c>
      <c r="E294" s="144">
        <f t="shared" si="15"/>
        <v>168819.21607973878</v>
      </c>
    </row>
    <row r="295" spans="1:5" ht="21" x14ac:dyDescent="0.2">
      <c r="A295" s="153">
        <f t="shared" si="17"/>
        <v>287</v>
      </c>
      <c r="B295" s="149">
        <f t="shared" si="16"/>
        <v>2578.0425955134815</v>
      </c>
      <c r="C295" s="146">
        <f t="shared" si="18"/>
        <v>562.73072026579587</v>
      </c>
      <c r="D295" s="146">
        <f t="shared" si="14"/>
        <v>2015.3118752476857</v>
      </c>
      <c r="E295" s="144">
        <f t="shared" si="15"/>
        <v>166803.90420449109</v>
      </c>
    </row>
    <row r="296" spans="1:5" ht="21" x14ac:dyDescent="0.2">
      <c r="A296" s="153">
        <f t="shared" si="17"/>
        <v>288</v>
      </c>
      <c r="B296" s="149">
        <f t="shared" si="16"/>
        <v>2578.0425955134815</v>
      </c>
      <c r="C296" s="146">
        <f t="shared" si="18"/>
        <v>556.01301401497028</v>
      </c>
      <c r="D296" s="146">
        <f t="shared" si="14"/>
        <v>2022.0295814985111</v>
      </c>
      <c r="E296" s="144">
        <f t="shared" si="15"/>
        <v>164781.87462299259</v>
      </c>
    </row>
    <row r="297" spans="1:5" ht="21" x14ac:dyDescent="0.2">
      <c r="A297" s="153">
        <f t="shared" si="17"/>
        <v>289</v>
      </c>
      <c r="B297" s="149">
        <f t="shared" si="16"/>
        <v>2578.0425955134815</v>
      </c>
      <c r="C297" s="146">
        <f t="shared" si="18"/>
        <v>549.27291540997533</v>
      </c>
      <c r="D297" s="146">
        <f t="shared" si="14"/>
        <v>2028.7696801035063</v>
      </c>
      <c r="E297" s="144">
        <f t="shared" si="15"/>
        <v>162753.10494288907</v>
      </c>
    </row>
    <row r="298" spans="1:5" ht="21" x14ac:dyDescent="0.2">
      <c r="A298" s="153">
        <f t="shared" si="17"/>
        <v>290</v>
      </c>
      <c r="B298" s="149">
        <f t="shared" si="16"/>
        <v>2578.0425955134815</v>
      </c>
      <c r="C298" s="146">
        <f t="shared" si="18"/>
        <v>542.51034980963027</v>
      </c>
      <c r="D298" s="146">
        <f t="shared" si="14"/>
        <v>2035.5322457038512</v>
      </c>
      <c r="E298" s="144">
        <f t="shared" si="15"/>
        <v>160717.57269718521</v>
      </c>
    </row>
    <row r="299" spans="1:5" ht="21" x14ac:dyDescent="0.2">
      <c r="A299" s="153">
        <f t="shared" si="17"/>
        <v>291</v>
      </c>
      <c r="B299" s="149">
        <f t="shared" si="16"/>
        <v>2578.0425955134815</v>
      </c>
      <c r="C299" s="146">
        <f t="shared" si="18"/>
        <v>535.72524232395074</v>
      </c>
      <c r="D299" s="146">
        <f t="shared" si="14"/>
        <v>2042.3173531895309</v>
      </c>
      <c r="E299" s="144">
        <f t="shared" si="15"/>
        <v>158675.25534399567</v>
      </c>
    </row>
    <row r="300" spans="1:5" ht="21" x14ac:dyDescent="0.2">
      <c r="A300" s="153">
        <f t="shared" si="17"/>
        <v>292</v>
      </c>
      <c r="B300" s="149">
        <f t="shared" si="16"/>
        <v>2578.0425955134815</v>
      </c>
      <c r="C300" s="146">
        <f t="shared" si="18"/>
        <v>528.91751781331891</v>
      </c>
      <c r="D300" s="146">
        <f t="shared" si="14"/>
        <v>2049.1250777001624</v>
      </c>
      <c r="E300" s="144">
        <f t="shared" si="15"/>
        <v>156626.13026629551</v>
      </c>
    </row>
    <row r="301" spans="1:5" ht="21" x14ac:dyDescent="0.2">
      <c r="A301" s="153">
        <f t="shared" si="17"/>
        <v>293</v>
      </c>
      <c r="B301" s="149">
        <f t="shared" si="16"/>
        <v>2578.0425955134815</v>
      </c>
      <c r="C301" s="146">
        <f t="shared" si="18"/>
        <v>522.08710088765167</v>
      </c>
      <c r="D301" s="146">
        <f t="shared" si="14"/>
        <v>2055.9554946258299</v>
      </c>
      <c r="E301" s="144">
        <f t="shared" si="15"/>
        <v>154570.17477166967</v>
      </c>
    </row>
    <row r="302" spans="1:5" ht="21" x14ac:dyDescent="0.2">
      <c r="A302" s="153">
        <f t="shared" si="17"/>
        <v>294</v>
      </c>
      <c r="B302" s="149">
        <f t="shared" si="16"/>
        <v>2578.0425955134815</v>
      </c>
      <c r="C302" s="146">
        <f t="shared" si="18"/>
        <v>515.2339159055656</v>
      </c>
      <c r="D302" s="146">
        <f t="shared" si="14"/>
        <v>2062.808679607916</v>
      </c>
      <c r="E302" s="144">
        <f t="shared" si="15"/>
        <v>152507.36609206174</v>
      </c>
    </row>
    <row r="303" spans="1:5" ht="21" x14ac:dyDescent="0.2">
      <c r="A303" s="153">
        <f t="shared" si="17"/>
        <v>295</v>
      </c>
      <c r="B303" s="149">
        <f t="shared" si="16"/>
        <v>2578.0425955134815</v>
      </c>
      <c r="C303" s="146">
        <f t="shared" si="18"/>
        <v>508.35788697353911</v>
      </c>
      <c r="D303" s="146">
        <f t="shared" si="14"/>
        <v>2069.6847085399422</v>
      </c>
      <c r="E303" s="144">
        <f t="shared" si="15"/>
        <v>150437.68138352179</v>
      </c>
    </row>
    <row r="304" spans="1:5" ht="21" x14ac:dyDescent="0.2">
      <c r="A304" s="153">
        <f t="shared" si="17"/>
        <v>296</v>
      </c>
      <c r="B304" s="149">
        <f t="shared" si="16"/>
        <v>2578.0425955134815</v>
      </c>
      <c r="C304" s="146">
        <f t="shared" si="18"/>
        <v>501.45893794507265</v>
      </c>
      <c r="D304" s="146">
        <f t="shared" si="14"/>
        <v>2076.5836575684089</v>
      </c>
      <c r="E304" s="144">
        <f t="shared" si="15"/>
        <v>148361.09772595338</v>
      </c>
    </row>
    <row r="305" spans="1:5" ht="21" x14ac:dyDescent="0.2">
      <c r="A305" s="153">
        <f t="shared" si="17"/>
        <v>297</v>
      </c>
      <c r="B305" s="149">
        <f t="shared" si="16"/>
        <v>2578.0425955134815</v>
      </c>
      <c r="C305" s="146">
        <f t="shared" si="18"/>
        <v>494.53699241984464</v>
      </c>
      <c r="D305" s="146">
        <f t="shared" si="14"/>
        <v>2083.5056030936366</v>
      </c>
      <c r="E305" s="144">
        <f t="shared" si="15"/>
        <v>146277.59212285976</v>
      </c>
    </row>
    <row r="306" spans="1:5" ht="21" x14ac:dyDescent="0.2">
      <c r="A306" s="153">
        <f t="shared" si="17"/>
        <v>298</v>
      </c>
      <c r="B306" s="149">
        <f t="shared" si="16"/>
        <v>2578.0425955134815</v>
      </c>
      <c r="C306" s="146">
        <f t="shared" si="18"/>
        <v>487.59197374286583</v>
      </c>
      <c r="D306" s="146">
        <f t="shared" si="14"/>
        <v>2090.4506217706157</v>
      </c>
      <c r="E306" s="144">
        <f t="shared" si="15"/>
        <v>144187.14150108915</v>
      </c>
    </row>
    <row r="307" spans="1:5" ht="21" x14ac:dyDescent="0.2">
      <c r="A307" s="153">
        <f t="shared" si="17"/>
        <v>299</v>
      </c>
      <c r="B307" s="149">
        <f t="shared" si="16"/>
        <v>2578.0425955134815</v>
      </c>
      <c r="C307" s="146">
        <f t="shared" si="18"/>
        <v>480.62380500363048</v>
      </c>
      <c r="D307" s="146">
        <f t="shared" si="14"/>
        <v>2097.4187905098511</v>
      </c>
      <c r="E307" s="144">
        <f t="shared" si="15"/>
        <v>142089.72271057931</v>
      </c>
    </row>
    <row r="308" spans="1:5" ht="21" x14ac:dyDescent="0.2">
      <c r="A308" s="153">
        <f t="shared" si="17"/>
        <v>300</v>
      </c>
      <c r="B308" s="149">
        <f t="shared" si="16"/>
        <v>2578.0425955134815</v>
      </c>
      <c r="C308" s="146">
        <f t="shared" si="18"/>
        <v>473.6324090352644</v>
      </c>
      <c r="D308" s="146">
        <f t="shared" si="14"/>
        <v>2104.4101864782169</v>
      </c>
      <c r="E308" s="144">
        <f t="shared" si="15"/>
        <v>139985.31252410109</v>
      </c>
    </row>
    <row r="309" spans="1:5" ht="21" x14ac:dyDescent="0.2">
      <c r="A309" s="153">
        <f t="shared" si="17"/>
        <v>301</v>
      </c>
      <c r="B309" s="150"/>
      <c r="C309" s="148"/>
      <c r="D309" s="148"/>
      <c r="E309" s="145"/>
    </row>
    <row r="310" spans="1:5" ht="21" x14ac:dyDescent="0.2">
      <c r="A310" s="153">
        <f t="shared" si="17"/>
        <v>302</v>
      </c>
      <c r="B310" s="150"/>
      <c r="C310" s="148"/>
      <c r="D310" s="148"/>
      <c r="E310" s="145"/>
    </row>
    <row r="311" spans="1:5" ht="21" x14ac:dyDescent="0.2">
      <c r="A311" s="153">
        <f t="shared" si="17"/>
        <v>303</v>
      </c>
      <c r="B311" s="150"/>
      <c r="C311" s="148"/>
      <c r="D311" s="148"/>
      <c r="E311" s="145"/>
    </row>
    <row r="312" spans="1:5" ht="21" x14ac:dyDescent="0.2">
      <c r="A312" s="153">
        <f t="shared" si="17"/>
        <v>304</v>
      </c>
      <c r="B312" s="150"/>
      <c r="C312" s="148"/>
      <c r="D312" s="148"/>
      <c r="E312" s="145"/>
    </row>
    <row r="313" spans="1:5" ht="21" x14ac:dyDescent="0.2">
      <c r="A313" s="153">
        <f t="shared" si="17"/>
        <v>305</v>
      </c>
      <c r="B313" s="150"/>
      <c r="C313" s="148"/>
      <c r="D313" s="148"/>
      <c r="E313" s="145"/>
    </row>
    <row r="314" spans="1:5" ht="21" x14ac:dyDescent="0.2">
      <c r="A314" s="153">
        <f t="shared" si="17"/>
        <v>306</v>
      </c>
      <c r="B314" s="150"/>
      <c r="C314" s="148"/>
      <c r="D314" s="148"/>
      <c r="E314" s="145"/>
    </row>
    <row r="315" spans="1:5" ht="21" x14ac:dyDescent="0.2">
      <c r="A315" s="153">
        <f t="shared" si="17"/>
        <v>307</v>
      </c>
      <c r="B315" s="150"/>
      <c r="C315" s="148"/>
      <c r="D315" s="148"/>
      <c r="E315" s="145"/>
    </row>
    <row r="316" spans="1:5" ht="21" x14ac:dyDescent="0.2">
      <c r="A316" s="153">
        <f t="shared" si="17"/>
        <v>308</v>
      </c>
      <c r="B316" s="150"/>
      <c r="C316" s="148"/>
      <c r="D316" s="148"/>
      <c r="E316" s="145"/>
    </row>
    <row r="317" spans="1:5" ht="21" x14ac:dyDescent="0.2">
      <c r="A317" s="153">
        <f t="shared" si="17"/>
        <v>309</v>
      </c>
      <c r="B317" s="150"/>
      <c r="C317" s="148"/>
      <c r="D317" s="148"/>
      <c r="E317" s="145"/>
    </row>
    <row r="318" spans="1:5" ht="21" x14ac:dyDescent="0.2">
      <c r="A318" s="153">
        <f t="shared" si="17"/>
        <v>310</v>
      </c>
      <c r="B318" s="150"/>
      <c r="C318" s="148"/>
      <c r="D318" s="148"/>
      <c r="E318" s="145"/>
    </row>
    <row r="319" spans="1:5" ht="21" x14ac:dyDescent="0.2">
      <c r="A319" s="153">
        <f t="shared" si="17"/>
        <v>311</v>
      </c>
      <c r="B319" s="150"/>
      <c r="C319" s="148"/>
      <c r="D319" s="148"/>
      <c r="E319" s="145"/>
    </row>
    <row r="320" spans="1:5" ht="21" x14ac:dyDescent="0.2">
      <c r="A320" s="153">
        <f t="shared" si="17"/>
        <v>312</v>
      </c>
      <c r="B320" s="150"/>
      <c r="C320" s="148"/>
      <c r="D320" s="148"/>
      <c r="E320" s="145"/>
    </row>
    <row r="321" spans="1:5" ht="21" x14ac:dyDescent="0.2">
      <c r="A321" s="153">
        <f t="shared" si="17"/>
        <v>313</v>
      </c>
      <c r="B321" s="150"/>
      <c r="C321" s="148"/>
      <c r="D321" s="148"/>
      <c r="E321" s="145"/>
    </row>
    <row r="322" spans="1:5" ht="21" x14ac:dyDescent="0.2">
      <c r="A322" s="153">
        <f t="shared" si="17"/>
        <v>314</v>
      </c>
      <c r="B322" s="150"/>
      <c r="C322" s="148"/>
      <c r="D322" s="148"/>
      <c r="E322" s="145"/>
    </row>
    <row r="323" spans="1:5" ht="21" x14ac:dyDescent="0.2">
      <c r="A323" s="153">
        <f t="shared" si="17"/>
        <v>315</v>
      </c>
      <c r="B323" s="150"/>
      <c r="C323" s="148"/>
      <c r="D323" s="148"/>
      <c r="E323" s="145"/>
    </row>
    <row r="324" spans="1:5" ht="21" x14ac:dyDescent="0.2">
      <c r="A324" s="153">
        <f t="shared" si="17"/>
        <v>316</v>
      </c>
      <c r="B324" s="150"/>
      <c r="C324" s="148"/>
      <c r="D324" s="148"/>
      <c r="E324" s="145"/>
    </row>
    <row r="325" spans="1:5" ht="21" x14ac:dyDescent="0.2">
      <c r="A325" s="153">
        <f t="shared" si="17"/>
        <v>317</v>
      </c>
      <c r="B325" s="150"/>
      <c r="C325" s="148"/>
      <c r="D325" s="148"/>
      <c r="E325" s="145"/>
    </row>
    <row r="326" spans="1:5" ht="21" x14ac:dyDescent="0.2">
      <c r="A326" s="153">
        <f t="shared" si="17"/>
        <v>318</v>
      </c>
      <c r="B326" s="150"/>
      <c r="C326" s="148"/>
      <c r="D326" s="148"/>
      <c r="E326" s="145"/>
    </row>
    <row r="327" spans="1:5" ht="21" x14ac:dyDescent="0.2">
      <c r="A327" s="153">
        <f t="shared" si="17"/>
        <v>319</v>
      </c>
      <c r="B327" s="150"/>
      <c r="C327" s="148"/>
      <c r="D327" s="148"/>
      <c r="E327" s="145"/>
    </row>
    <row r="328" spans="1:5" ht="21" x14ac:dyDescent="0.2">
      <c r="A328" s="153">
        <f t="shared" si="17"/>
        <v>320</v>
      </c>
      <c r="B328" s="150"/>
      <c r="C328" s="148"/>
      <c r="D328" s="148"/>
      <c r="E328" s="145"/>
    </row>
    <row r="329" spans="1:5" ht="21" x14ac:dyDescent="0.2">
      <c r="A329" s="153">
        <f t="shared" si="17"/>
        <v>321</v>
      </c>
      <c r="B329" s="150"/>
      <c r="C329" s="148"/>
      <c r="D329" s="148"/>
      <c r="E329" s="145"/>
    </row>
    <row r="330" spans="1:5" ht="21" x14ac:dyDescent="0.2">
      <c r="A330" s="153">
        <f t="shared" ref="A330:A393" si="19">IF(A329&lt;&gt;"",IF(A329+1&gt;$C$4*$C$5,"",A329+1),"")</f>
        <v>322</v>
      </c>
      <c r="B330" s="150"/>
      <c r="C330" s="148"/>
      <c r="D330" s="148"/>
      <c r="E330" s="145"/>
    </row>
    <row r="331" spans="1:5" ht="21" x14ac:dyDescent="0.2">
      <c r="A331" s="153">
        <f t="shared" si="19"/>
        <v>323</v>
      </c>
      <c r="B331" s="150"/>
      <c r="C331" s="148"/>
      <c r="D331" s="148"/>
      <c r="E331" s="145"/>
    </row>
    <row r="332" spans="1:5" ht="21" x14ac:dyDescent="0.2">
      <c r="A332" s="153">
        <f t="shared" si="19"/>
        <v>324</v>
      </c>
      <c r="B332" s="150"/>
      <c r="C332" s="148"/>
      <c r="D332" s="148"/>
      <c r="E332" s="145"/>
    </row>
    <row r="333" spans="1:5" ht="21" x14ac:dyDescent="0.2">
      <c r="A333" s="153">
        <f t="shared" si="19"/>
        <v>325</v>
      </c>
      <c r="B333" s="150"/>
      <c r="C333" s="148"/>
      <c r="D333" s="148"/>
      <c r="E333" s="145"/>
    </row>
    <row r="334" spans="1:5" ht="21" x14ac:dyDescent="0.2">
      <c r="A334" s="153">
        <f t="shared" si="19"/>
        <v>326</v>
      </c>
      <c r="B334" s="150"/>
      <c r="C334" s="148"/>
      <c r="D334" s="148"/>
      <c r="E334" s="145"/>
    </row>
    <row r="335" spans="1:5" ht="21" x14ac:dyDescent="0.2">
      <c r="A335" s="153">
        <f t="shared" si="19"/>
        <v>327</v>
      </c>
      <c r="B335" s="150"/>
      <c r="C335" s="148"/>
      <c r="D335" s="148"/>
      <c r="E335" s="145"/>
    </row>
    <row r="336" spans="1:5" ht="21" x14ac:dyDescent="0.2">
      <c r="A336" s="153">
        <f t="shared" si="19"/>
        <v>328</v>
      </c>
      <c r="B336" s="150"/>
      <c r="C336" s="148"/>
      <c r="D336" s="148"/>
      <c r="E336" s="145"/>
    </row>
    <row r="337" spans="1:5" ht="21" x14ac:dyDescent="0.2">
      <c r="A337" s="153">
        <f t="shared" si="19"/>
        <v>329</v>
      </c>
      <c r="B337" s="150"/>
      <c r="C337" s="148"/>
      <c r="D337" s="148"/>
      <c r="E337" s="145"/>
    </row>
    <row r="338" spans="1:5" ht="21" x14ac:dyDescent="0.2">
      <c r="A338" s="153">
        <f t="shared" si="19"/>
        <v>330</v>
      </c>
      <c r="B338" s="150"/>
      <c r="C338" s="148"/>
      <c r="D338" s="148"/>
      <c r="E338" s="145"/>
    </row>
    <row r="339" spans="1:5" ht="21" x14ac:dyDescent="0.2">
      <c r="A339" s="153">
        <f t="shared" si="19"/>
        <v>331</v>
      </c>
      <c r="B339" s="150"/>
      <c r="C339" s="148"/>
      <c r="D339" s="148"/>
      <c r="E339" s="145"/>
    </row>
    <row r="340" spans="1:5" ht="21" x14ac:dyDescent="0.2">
      <c r="A340" s="153">
        <f t="shared" si="19"/>
        <v>332</v>
      </c>
      <c r="B340" s="150"/>
      <c r="C340" s="148"/>
      <c r="D340" s="148"/>
      <c r="E340" s="145"/>
    </row>
    <row r="341" spans="1:5" ht="21" x14ac:dyDescent="0.2">
      <c r="A341" s="153">
        <f t="shared" si="19"/>
        <v>333</v>
      </c>
      <c r="B341" s="150"/>
      <c r="C341" s="148"/>
      <c r="D341" s="148"/>
      <c r="E341" s="145"/>
    </row>
    <row r="342" spans="1:5" ht="21" x14ac:dyDescent="0.2">
      <c r="A342" s="153">
        <f t="shared" si="19"/>
        <v>334</v>
      </c>
      <c r="B342" s="150"/>
      <c r="C342" s="148"/>
      <c r="D342" s="148"/>
      <c r="E342" s="145"/>
    </row>
    <row r="343" spans="1:5" ht="21" x14ac:dyDescent="0.2">
      <c r="A343" s="153">
        <f t="shared" si="19"/>
        <v>335</v>
      </c>
      <c r="B343" s="150"/>
      <c r="C343" s="148"/>
      <c r="D343" s="148"/>
      <c r="E343" s="145"/>
    </row>
    <row r="344" spans="1:5" ht="21" x14ac:dyDescent="0.2">
      <c r="A344" s="153">
        <f t="shared" si="19"/>
        <v>336</v>
      </c>
      <c r="B344" s="150"/>
      <c r="C344" s="148"/>
      <c r="D344" s="148"/>
      <c r="E344" s="145"/>
    </row>
    <row r="345" spans="1:5" ht="21" x14ac:dyDescent="0.2">
      <c r="A345" s="153">
        <f t="shared" si="19"/>
        <v>337</v>
      </c>
      <c r="B345" s="150"/>
      <c r="C345" s="148"/>
      <c r="D345" s="148"/>
      <c r="E345" s="145"/>
    </row>
    <row r="346" spans="1:5" ht="21" x14ac:dyDescent="0.2">
      <c r="A346" s="153">
        <f t="shared" si="19"/>
        <v>338</v>
      </c>
      <c r="B346" s="150"/>
      <c r="C346" s="148"/>
      <c r="D346" s="148"/>
      <c r="E346" s="145"/>
    </row>
    <row r="347" spans="1:5" ht="21" x14ac:dyDescent="0.2">
      <c r="A347" s="153">
        <f t="shared" si="19"/>
        <v>339</v>
      </c>
      <c r="B347" s="150"/>
      <c r="C347" s="148"/>
      <c r="D347" s="148"/>
      <c r="E347" s="145"/>
    </row>
    <row r="348" spans="1:5" ht="21" x14ac:dyDescent="0.2">
      <c r="A348" s="153">
        <f t="shared" si="19"/>
        <v>340</v>
      </c>
      <c r="B348" s="150"/>
      <c r="C348" s="148"/>
      <c r="D348" s="148"/>
      <c r="E348" s="145"/>
    </row>
    <row r="349" spans="1:5" ht="21" x14ac:dyDescent="0.2">
      <c r="A349" s="153">
        <f t="shared" si="19"/>
        <v>341</v>
      </c>
      <c r="B349" s="150"/>
      <c r="C349" s="148"/>
      <c r="D349" s="148"/>
      <c r="E349" s="145"/>
    </row>
    <row r="350" spans="1:5" ht="21" x14ac:dyDescent="0.2">
      <c r="A350" s="153">
        <f t="shared" si="19"/>
        <v>342</v>
      </c>
      <c r="B350" s="150"/>
      <c r="C350" s="148"/>
      <c r="D350" s="148"/>
      <c r="E350" s="145"/>
    </row>
    <row r="351" spans="1:5" ht="21" x14ac:dyDescent="0.2">
      <c r="A351" s="153">
        <f t="shared" si="19"/>
        <v>343</v>
      </c>
      <c r="B351" s="150"/>
      <c r="C351" s="148"/>
      <c r="D351" s="148"/>
      <c r="E351" s="145"/>
    </row>
    <row r="352" spans="1:5" ht="21" x14ac:dyDescent="0.2">
      <c r="A352" s="153">
        <f t="shared" si="19"/>
        <v>344</v>
      </c>
      <c r="B352" s="150"/>
      <c r="C352" s="148"/>
      <c r="D352" s="148"/>
      <c r="E352" s="145"/>
    </row>
    <row r="353" spans="1:5" ht="21" x14ac:dyDescent="0.2">
      <c r="A353" s="153">
        <f t="shared" si="19"/>
        <v>345</v>
      </c>
      <c r="B353" s="150"/>
      <c r="C353" s="148"/>
      <c r="D353" s="148"/>
      <c r="E353" s="145"/>
    </row>
    <row r="354" spans="1:5" ht="21" x14ac:dyDescent="0.2">
      <c r="A354" s="153">
        <f t="shared" si="19"/>
        <v>346</v>
      </c>
      <c r="B354" s="150"/>
      <c r="C354" s="148"/>
      <c r="D354" s="148"/>
      <c r="E354" s="145"/>
    </row>
    <row r="355" spans="1:5" ht="21" x14ac:dyDescent="0.2">
      <c r="A355" s="153">
        <f t="shared" si="19"/>
        <v>347</v>
      </c>
      <c r="B355" s="150"/>
      <c r="C355" s="148"/>
      <c r="D355" s="148"/>
      <c r="E355" s="145"/>
    </row>
    <row r="356" spans="1:5" ht="21" x14ac:dyDescent="0.2">
      <c r="A356" s="153">
        <f t="shared" si="19"/>
        <v>348</v>
      </c>
      <c r="B356" s="150"/>
      <c r="C356" s="148"/>
      <c r="D356" s="148"/>
      <c r="E356" s="145"/>
    </row>
    <row r="357" spans="1:5" ht="21" x14ac:dyDescent="0.2">
      <c r="A357" s="153">
        <f t="shared" si="19"/>
        <v>349</v>
      </c>
      <c r="B357" s="150"/>
      <c r="C357" s="148"/>
      <c r="D357" s="148"/>
      <c r="E357" s="145"/>
    </row>
    <row r="358" spans="1:5" ht="21" x14ac:dyDescent="0.2">
      <c r="A358" s="153">
        <f t="shared" si="19"/>
        <v>350</v>
      </c>
      <c r="B358" s="150"/>
      <c r="C358" s="148"/>
      <c r="D358" s="148"/>
      <c r="E358" s="145"/>
    </row>
    <row r="359" spans="1:5" ht="21" x14ac:dyDescent="0.2">
      <c r="A359" s="153">
        <f t="shared" si="19"/>
        <v>351</v>
      </c>
      <c r="B359" s="150"/>
      <c r="C359" s="148"/>
      <c r="D359" s="148"/>
      <c r="E359" s="145"/>
    </row>
    <row r="360" spans="1:5" ht="21" x14ac:dyDescent="0.2">
      <c r="A360" s="153">
        <f t="shared" si="19"/>
        <v>352</v>
      </c>
      <c r="B360" s="150"/>
      <c r="C360" s="148"/>
      <c r="D360" s="148"/>
      <c r="E360" s="145"/>
    </row>
    <row r="361" spans="1:5" ht="21" x14ac:dyDescent="0.2">
      <c r="A361" s="153">
        <f t="shared" si="19"/>
        <v>353</v>
      </c>
      <c r="B361" s="150"/>
      <c r="C361" s="148"/>
      <c r="D361" s="148"/>
      <c r="E361" s="145"/>
    </row>
    <row r="362" spans="1:5" ht="21" x14ac:dyDescent="0.2">
      <c r="A362" s="153">
        <f t="shared" si="19"/>
        <v>354</v>
      </c>
      <c r="B362" s="150"/>
      <c r="C362" s="148"/>
      <c r="D362" s="148"/>
      <c r="E362" s="145"/>
    </row>
    <row r="363" spans="1:5" ht="21" x14ac:dyDescent="0.2">
      <c r="A363" s="153">
        <f t="shared" si="19"/>
        <v>355</v>
      </c>
      <c r="B363" s="150"/>
      <c r="C363" s="148"/>
      <c r="D363" s="148"/>
      <c r="E363" s="145"/>
    </row>
    <row r="364" spans="1:5" ht="21" x14ac:dyDescent="0.2">
      <c r="A364" s="153">
        <f t="shared" si="19"/>
        <v>356</v>
      </c>
      <c r="B364" s="150"/>
      <c r="C364" s="148"/>
      <c r="D364" s="148"/>
      <c r="E364" s="145"/>
    </row>
    <row r="365" spans="1:5" ht="21" x14ac:dyDescent="0.2">
      <c r="A365" s="153">
        <f t="shared" si="19"/>
        <v>357</v>
      </c>
      <c r="B365" s="150"/>
      <c r="C365" s="148"/>
      <c r="D365" s="148"/>
      <c r="E365" s="145"/>
    </row>
    <row r="366" spans="1:5" ht="21" x14ac:dyDescent="0.2">
      <c r="A366" s="153">
        <f t="shared" si="19"/>
        <v>358</v>
      </c>
      <c r="B366" s="150"/>
      <c r="C366" s="148"/>
      <c r="D366" s="148"/>
      <c r="E366" s="145"/>
    </row>
    <row r="367" spans="1:5" ht="21" x14ac:dyDescent="0.2">
      <c r="A367" s="153">
        <f t="shared" si="19"/>
        <v>359</v>
      </c>
      <c r="B367" s="150"/>
      <c r="C367" s="148"/>
      <c r="D367" s="148"/>
      <c r="E367" s="145"/>
    </row>
    <row r="368" spans="1:5" ht="21" x14ac:dyDescent="0.2">
      <c r="A368" s="153">
        <f t="shared" si="19"/>
        <v>360</v>
      </c>
      <c r="B368" s="150"/>
      <c r="C368" s="148"/>
      <c r="D368" s="148"/>
      <c r="E368" s="145"/>
    </row>
    <row r="369" spans="1:5" ht="21" x14ac:dyDescent="0.2">
      <c r="A369" s="20" t="str">
        <f t="shared" si="19"/>
        <v/>
      </c>
      <c r="B369" s="21"/>
      <c r="C369" s="21"/>
      <c r="D369" s="21"/>
      <c r="E369" s="21"/>
    </row>
    <row r="370" spans="1:5" ht="21" x14ac:dyDescent="0.2">
      <c r="A370" s="20" t="str">
        <f t="shared" si="19"/>
        <v/>
      </c>
      <c r="B370" s="21"/>
      <c r="C370" s="21"/>
      <c r="D370" s="21"/>
      <c r="E370" s="21"/>
    </row>
    <row r="371" spans="1:5" ht="21" x14ac:dyDescent="0.2">
      <c r="A371" s="20" t="str">
        <f t="shared" si="19"/>
        <v/>
      </c>
      <c r="B371" s="21"/>
      <c r="C371" s="21"/>
      <c r="D371" s="21"/>
      <c r="E371" s="21"/>
    </row>
    <row r="372" spans="1:5" ht="21" x14ac:dyDescent="0.2">
      <c r="A372" s="20" t="str">
        <f t="shared" si="19"/>
        <v/>
      </c>
      <c r="B372" s="21"/>
      <c r="C372" s="21"/>
      <c r="D372" s="21"/>
      <c r="E372" s="21"/>
    </row>
    <row r="373" spans="1:5" ht="21" x14ac:dyDescent="0.2">
      <c r="A373" s="20" t="str">
        <f t="shared" si="19"/>
        <v/>
      </c>
      <c r="B373" s="21"/>
      <c r="C373" s="21"/>
      <c r="D373" s="21"/>
      <c r="E373" s="21"/>
    </row>
    <row r="374" spans="1:5" ht="21" x14ac:dyDescent="0.2">
      <c r="A374" s="20" t="str">
        <f t="shared" si="19"/>
        <v/>
      </c>
      <c r="B374" s="21"/>
      <c r="C374" s="21"/>
      <c r="D374" s="21"/>
      <c r="E374" s="21"/>
    </row>
    <row r="375" spans="1:5" ht="21" x14ac:dyDescent="0.2">
      <c r="A375" s="20" t="str">
        <f t="shared" si="19"/>
        <v/>
      </c>
      <c r="B375" s="21"/>
      <c r="C375" s="21"/>
      <c r="D375" s="21"/>
      <c r="E375" s="21"/>
    </row>
    <row r="376" spans="1:5" ht="21" x14ac:dyDescent="0.2">
      <c r="A376" s="20" t="str">
        <f t="shared" si="19"/>
        <v/>
      </c>
      <c r="B376" s="21"/>
      <c r="C376" s="21"/>
      <c r="D376" s="21"/>
      <c r="E376" s="21"/>
    </row>
    <row r="377" spans="1:5" ht="21" x14ac:dyDescent="0.2">
      <c r="A377" s="20" t="str">
        <f t="shared" si="19"/>
        <v/>
      </c>
      <c r="B377" s="21"/>
      <c r="C377" s="21"/>
      <c r="D377" s="21"/>
      <c r="E377" s="21"/>
    </row>
    <row r="378" spans="1:5" ht="21" x14ac:dyDescent="0.2">
      <c r="A378" s="20" t="str">
        <f t="shared" si="19"/>
        <v/>
      </c>
      <c r="B378" s="21"/>
      <c r="C378" s="21"/>
      <c r="D378" s="21"/>
      <c r="E378" s="21"/>
    </row>
    <row r="379" spans="1:5" ht="21" x14ac:dyDescent="0.2">
      <c r="A379" s="20" t="str">
        <f t="shared" si="19"/>
        <v/>
      </c>
      <c r="B379" s="21"/>
      <c r="C379" s="21"/>
      <c r="D379" s="21"/>
      <c r="E379" s="21"/>
    </row>
    <row r="380" spans="1:5" ht="21" x14ac:dyDescent="0.2">
      <c r="A380" s="20" t="str">
        <f t="shared" si="19"/>
        <v/>
      </c>
      <c r="B380" s="21"/>
      <c r="C380" s="21"/>
      <c r="D380" s="21"/>
      <c r="E380" s="21"/>
    </row>
    <row r="381" spans="1:5" ht="21" x14ac:dyDescent="0.2">
      <c r="A381" s="20" t="str">
        <f t="shared" si="19"/>
        <v/>
      </c>
      <c r="B381" s="21"/>
      <c r="C381" s="21"/>
      <c r="D381" s="21"/>
      <c r="E381" s="21"/>
    </row>
    <row r="382" spans="1:5" ht="21" x14ac:dyDescent="0.2">
      <c r="A382" s="20" t="str">
        <f t="shared" si="19"/>
        <v/>
      </c>
      <c r="B382" s="21"/>
      <c r="C382" s="21"/>
      <c r="D382" s="21"/>
      <c r="E382" s="21"/>
    </row>
    <row r="383" spans="1:5" ht="21" x14ac:dyDescent="0.2">
      <c r="A383" s="20" t="str">
        <f t="shared" si="19"/>
        <v/>
      </c>
      <c r="B383" s="21"/>
      <c r="C383" s="21"/>
      <c r="D383" s="21"/>
      <c r="E383" s="21"/>
    </row>
    <row r="384" spans="1:5" ht="21" x14ac:dyDescent="0.2">
      <c r="A384" s="20" t="str">
        <f t="shared" si="19"/>
        <v/>
      </c>
      <c r="B384" s="21"/>
      <c r="C384" s="21"/>
      <c r="D384" s="21"/>
      <c r="E384" s="21"/>
    </row>
    <row r="385" spans="1:5" ht="21" x14ac:dyDescent="0.2">
      <c r="A385" s="20" t="str">
        <f t="shared" si="19"/>
        <v/>
      </c>
      <c r="B385" s="21"/>
      <c r="C385" s="21"/>
      <c r="D385" s="21"/>
      <c r="E385" s="21"/>
    </row>
    <row r="386" spans="1:5" ht="21" x14ac:dyDescent="0.2">
      <c r="A386" s="20" t="str">
        <f t="shared" si="19"/>
        <v/>
      </c>
      <c r="B386" s="21"/>
      <c r="C386" s="21"/>
      <c r="D386" s="21"/>
      <c r="E386" s="21"/>
    </row>
    <row r="387" spans="1:5" ht="21" x14ac:dyDescent="0.2">
      <c r="A387" s="20" t="str">
        <f t="shared" si="19"/>
        <v/>
      </c>
      <c r="B387" s="21"/>
      <c r="C387" s="21"/>
      <c r="D387" s="21"/>
      <c r="E387" s="21"/>
    </row>
    <row r="388" spans="1:5" ht="21" x14ac:dyDescent="0.2">
      <c r="A388" s="20" t="str">
        <f t="shared" si="19"/>
        <v/>
      </c>
      <c r="B388" s="21"/>
      <c r="C388" s="21"/>
      <c r="D388" s="21"/>
      <c r="E388" s="21"/>
    </row>
    <row r="389" spans="1:5" ht="21" x14ac:dyDescent="0.2">
      <c r="A389" s="20" t="str">
        <f t="shared" si="19"/>
        <v/>
      </c>
      <c r="B389" s="21"/>
      <c r="C389" s="21"/>
      <c r="D389" s="21"/>
      <c r="E389" s="21"/>
    </row>
    <row r="390" spans="1:5" ht="21" x14ac:dyDescent="0.2">
      <c r="A390" s="20" t="str">
        <f t="shared" si="19"/>
        <v/>
      </c>
      <c r="B390" s="21"/>
      <c r="C390" s="21"/>
      <c r="D390" s="21"/>
      <c r="E390" s="21"/>
    </row>
    <row r="391" spans="1:5" ht="21" x14ac:dyDescent="0.2">
      <c r="A391" s="20" t="str">
        <f t="shared" si="19"/>
        <v/>
      </c>
      <c r="B391" s="21"/>
      <c r="C391" s="21"/>
      <c r="D391" s="21"/>
      <c r="E391" s="21"/>
    </row>
    <row r="392" spans="1:5" ht="21" x14ac:dyDescent="0.2">
      <c r="A392" s="20" t="str">
        <f t="shared" si="19"/>
        <v/>
      </c>
      <c r="B392" s="21"/>
      <c r="C392" s="21"/>
      <c r="D392" s="21"/>
      <c r="E392" s="21"/>
    </row>
    <row r="393" spans="1:5" ht="21" x14ac:dyDescent="0.2">
      <c r="A393" s="20" t="str">
        <f t="shared" si="19"/>
        <v/>
      </c>
      <c r="B393" s="21"/>
      <c r="C393" s="21"/>
      <c r="D393" s="21"/>
      <c r="E393" s="21"/>
    </row>
    <row r="394" spans="1:5" ht="21" x14ac:dyDescent="0.2">
      <c r="A394" s="20" t="str">
        <f t="shared" ref="A394:A457" si="20">IF(A393&lt;&gt;"",IF(A393+1&gt;$C$4*$C$5,"",A393+1),"")</f>
        <v/>
      </c>
      <c r="B394" s="21"/>
      <c r="C394" s="21"/>
      <c r="D394" s="21"/>
      <c r="E394" s="21"/>
    </row>
    <row r="395" spans="1:5" ht="21" x14ac:dyDescent="0.2">
      <c r="A395" s="20" t="str">
        <f t="shared" si="20"/>
        <v/>
      </c>
      <c r="B395" s="21"/>
      <c r="C395" s="21"/>
      <c r="D395" s="21"/>
      <c r="E395" s="21"/>
    </row>
    <row r="396" spans="1:5" ht="21" x14ac:dyDescent="0.2">
      <c r="A396" s="20" t="str">
        <f t="shared" si="20"/>
        <v/>
      </c>
      <c r="B396" s="21"/>
      <c r="C396" s="21"/>
      <c r="D396" s="21"/>
      <c r="E396" s="21"/>
    </row>
    <row r="397" spans="1:5" ht="21" x14ac:dyDescent="0.2">
      <c r="A397" s="20" t="str">
        <f t="shared" si="20"/>
        <v/>
      </c>
      <c r="B397" s="21"/>
      <c r="C397" s="21"/>
      <c r="D397" s="21"/>
      <c r="E397" s="21"/>
    </row>
    <row r="398" spans="1:5" ht="21" x14ac:dyDescent="0.2">
      <c r="A398" s="20" t="str">
        <f t="shared" si="20"/>
        <v/>
      </c>
      <c r="B398" s="21"/>
      <c r="C398" s="21"/>
      <c r="D398" s="21"/>
      <c r="E398" s="21"/>
    </row>
    <row r="399" spans="1:5" ht="21" x14ac:dyDescent="0.2">
      <c r="A399" s="20" t="str">
        <f t="shared" si="20"/>
        <v/>
      </c>
      <c r="B399" s="21"/>
      <c r="C399" s="21"/>
      <c r="D399" s="21"/>
      <c r="E399" s="21"/>
    </row>
    <row r="400" spans="1:5" ht="21" x14ac:dyDescent="0.2">
      <c r="A400" s="20" t="str">
        <f t="shared" si="20"/>
        <v/>
      </c>
      <c r="B400" s="21"/>
      <c r="C400" s="21"/>
      <c r="D400" s="21"/>
      <c r="E400" s="21"/>
    </row>
    <row r="401" spans="1:5" ht="21" x14ac:dyDescent="0.2">
      <c r="A401" s="20" t="str">
        <f t="shared" si="20"/>
        <v/>
      </c>
      <c r="B401" s="21"/>
      <c r="C401" s="21"/>
      <c r="D401" s="21"/>
      <c r="E401" s="21"/>
    </row>
    <row r="402" spans="1:5" ht="21" x14ac:dyDescent="0.2">
      <c r="A402" s="20" t="str">
        <f t="shared" si="20"/>
        <v/>
      </c>
      <c r="B402" s="21"/>
      <c r="C402" s="21"/>
      <c r="D402" s="21"/>
      <c r="E402" s="21"/>
    </row>
    <row r="403" spans="1:5" ht="21" x14ac:dyDescent="0.2">
      <c r="A403" s="20" t="str">
        <f t="shared" si="20"/>
        <v/>
      </c>
      <c r="B403" s="21"/>
      <c r="C403" s="21"/>
      <c r="D403" s="21"/>
      <c r="E403" s="21"/>
    </row>
    <row r="404" spans="1:5" ht="21" x14ac:dyDescent="0.2">
      <c r="A404" s="20" t="str">
        <f t="shared" si="20"/>
        <v/>
      </c>
      <c r="B404" s="21"/>
      <c r="C404" s="21"/>
      <c r="D404" s="21"/>
      <c r="E404" s="21"/>
    </row>
    <row r="405" spans="1:5" ht="21" x14ac:dyDescent="0.2">
      <c r="A405" s="20" t="str">
        <f t="shared" si="20"/>
        <v/>
      </c>
      <c r="B405" s="21"/>
      <c r="C405" s="21"/>
      <c r="D405" s="21"/>
      <c r="E405" s="21"/>
    </row>
    <row r="406" spans="1:5" ht="21" x14ac:dyDescent="0.2">
      <c r="A406" s="20" t="str">
        <f t="shared" si="20"/>
        <v/>
      </c>
      <c r="B406" s="21"/>
      <c r="C406" s="21"/>
      <c r="D406" s="21"/>
      <c r="E406" s="21"/>
    </row>
    <row r="407" spans="1:5" ht="21" x14ac:dyDescent="0.2">
      <c r="A407" s="20" t="str">
        <f t="shared" si="20"/>
        <v/>
      </c>
      <c r="B407" s="21"/>
      <c r="C407" s="21"/>
      <c r="D407" s="21"/>
      <c r="E407" s="21"/>
    </row>
    <row r="408" spans="1:5" ht="21" x14ac:dyDescent="0.2">
      <c r="A408" s="20" t="str">
        <f t="shared" si="20"/>
        <v/>
      </c>
      <c r="B408" s="21"/>
      <c r="C408" s="21"/>
      <c r="D408" s="21"/>
      <c r="E408" s="21"/>
    </row>
    <row r="409" spans="1:5" ht="21" x14ac:dyDescent="0.2">
      <c r="A409" s="20" t="str">
        <f t="shared" si="20"/>
        <v/>
      </c>
      <c r="B409" s="21"/>
      <c r="C409" s="21"/>
      <c r="D409" s="21"/>
      <c r="E409" s="21"/>
    </row>
    <row r="410" spans="1:5" ht="21" x14ac:dyDescent="0.2">
      <c r="A410" s="20" t="str">
        <f t="shared" si="20"/>
        <v/>
      </c>
      <c r="B410" s="21"/>
      <c r="C410" s="21"/>
      <c r="D410" s="21"/>
      <c r="E410" s="21"/>
    </row>
    <row r="411" spans="1:5" ht="21" x14ac:dyDescent="0.2">
      <c r="A411" s="20" t="str">
        <f t="shared" si="20"/>
        <v/>
      </c>
      <c r="B411" s="21"/>
      <c r="C411" s="21"/>
      <c r="D411" s="21"/>
      <c r="E411" s="21"/>
    </row>
    <row r="412" spans="1:5" ht="21" x14ac:dyDescent="0.2">
      <c r="A412" s="20" t="str">
        <f t="shared" si="20"/>
        <v/>
      </c>
      <c r="B412" s="21"/>
      <c r="C412" s="21"/>
      <c r="D412" s="21"/>
      <c r="E412" s="21"/>
    </row>
    <row r="413" spans="1:5" ht="21" x14ac:dyDescent="0.2">
      <c r="A413" s="20" t="str">
        <f t="shared" si="20"/>
        <v/>
      </c>
      <c r="B413" s="21"/>
      <c r="C413" s="21"/>
      <c r="D413" s="21"/>
      <c r="E413" s="21"/>
    </row>
    <row r="414" spans="1:5" ht="21" x14ac:dyDescent="0.2">
      <c r="A414" s="20" t="str">
        <f t="shared" si="20"/>
        <v/>
      </c>
      <c r="B414" s="21"/>
      <c r="C414" s="21"/>
      <c r="D414" s="21"/>
      <c r="E414" s="21"/>
    </row>
    <row r="415" spans="1:5" ht="21" x14ac:dyDescent="0.2">
      <c r="A415" s="20" t="str">
        <f t="shared" si="20"/>
        <v/>
      </c>
      <c r="B415" s="21"/>
      <c r="C415" s="21"/>
      <c r="D415" s="21"/>
      <c r="E415" s="21"/>
    </row>
    <row r="416" spans="1:5" ht="21" x14ac:dyDescent="0.2">
      <c r="A416" s="20" t="str">
        <f t="shared" si="20"/>
        <v/>
      </c>
      <c r="B416" s="21"/>
      <c r="C416" s="21"/>
      <c r="D416" s="21"/>
      <c r="E416" s="21"/>
    </row>
    <row r="417" spans="1:5" ht="21" x14ac:dyDescent="0.2">
      <c r="A417" s="20" t="str">
        <f t="shared" si="20"/>
        <v/>
      </c>
      <c r="B417" s="21"/>
      <c r="C417" s="21"/>
      <c r="D417" s="21"/>
      <c r="E417" s="21"/>
    </row>
    <row r="418" spans="1:5" ht="21" x14ac:dyDescent="0.2">
      <c r="A418" s="20" t="str">
        <f t="shared" si="20"/>
        <v/>
      </c>
      <c r="B418" s="21"/>
      <c r="C418" s="21"/>
      <c r="D418" s="21"/>
      <c r="E418" s="21"/>
    </row>
    <row r="419" spans="1:5" ht="21" x14ac:dyDescent="0.2">
      <c r="A419" s="20" t="str">
        <f t="shared" si="20"/>
        <v/>
      </c>
      <c r="B419" s="21"/>
      <c r="C419" s="21"/>
      <c r="D419" s="21"/>
      <c r="E419" s="21"/>
    </row>
    <row r="420" spans="1:5" ht="21" x14ac:dyDescent="0.2">
      <c r="A420" s="20" t="str">
        <f t="shared" si="20"/>
        <v/>
      </c>
    </row>
    <row r="421" spans="1:5" ht="21" x14ac:dyDescent="0.2">
      <c r="A421" s="20" t="str">
        <f t="shared" si="20"/>
        <v/>
      </c>
    </row>
    <row r="422" spans="1:5" ht="21" x14ac:dyDescent="0.2">
      <c r="A422" s="20" t="str">
        <f t="shared" si="20"/>
        <v/>
      </c>
    </row>
    <row r="423" spans="1:5" ht="21" x14ac:dyDescent="0.2">
      <c r="A423" s="20" t="str">
        <f t="shared" si="20"/>
        <v/>
      </c>
    </row>
    <row r="424" spans="1:5" ht="21" x14ac:dyDescent="0.2">
      <c r="A424" s="20" t="str">
        <f t="shared" si="20"/>
        <v/>
      </c>
    </row>
    <row r="425" spans="1:5" ht="21" x14ac:dyDescent="0.2">
      <c r="A425" s="20" t="str">
        <f t="shared" si="20"/>
        <v/>
      </c>
    </row>
    <row r="426" spans="1:5" ht="21" x14ac:dyDescent="0.2">
      <c r="A426" s="20" t="str">
        <f t="shared" si="20"/>
        <v/>
      </c>
    </row>
    <row r="427" spans="1:5" ht="21" x14ac:dyDescent="0.2">
      <c r="A427" s="20" t="str">
        <f t="shared" si="20"/>
        <v/>
      </c>
    </row>
    <row r="428" spans="1:5" ht="21" x14ac:dyDescent="0.2">
      <c r="A428" s="20" t="str">
        <f t="shared" si="20"/>
        <v/>
      </c>
    </row>
    <row r="429" spans="1:5" ht="21" x14ac:dyDescent="0.2">
      <c r="A429" s="20" t="str">
        <f t="shared" si="20"/>
        <v/>
      </c>
    </row>
    <row r="430" spans="1:5" ht="21" x14ac:dyDescent="0.2">
      <c r="A430" s="20" t="str">
        <f t="shared" si="20"/>
        <v/>
      </c>
    </row>
    <row r="431" spans="1:5" ht="21" x14ac:dyDescent="0.2">
      <c r="A431" s="20" t="str">
        <f t="shared" si="20"/>
        <v/>
      </c>
    </row>
    <row r="432" spans="1:5" ht="21" x14ac:dyDescent="0.2">
      <c r="A432" s="20" t="str">
        <f t="shared" si="20"/>
        <v/>
      </c>
    </row>
    <row r="433" spans="1:1" ht="21" x14ac:dyDescent="0.2">
      <c r="A433" s="20" t="str">
        <f t="shared" si="20"/>
        <v/>
      </c>
    </row>
    <row r="434" spans="1:1" ht="21" x14ac:dyDescent="0.2">
      <c r="A434" s="20" t="str">
        <f t="shared" si="20"/>
        <v/>
      </c>
    </row>
    <row r="435" spans="1:1" ht="21" x14ac:dyDescent="0.2">
      <c r="A435" s="20" t="str">
        <f t="shared" si="20"/>
        <v/>
      </c>
    </row>
    <row r="436" spans="1:1" ht="21" x14ac:dyDescent="0.2">
      <c r="A436" s="20" t="str">
        <f t="shared" si="20"/>
        <v/>
      </c>
    </row>
    <row r="437" spans="1:1" ht="21" x14ac:dyDescent="0.2">
      <c r="A437" s="20" t="str">
        <f t="shared" si="20"/>
        <v/>
      </c>
    </row>
    <row r="438" spans="1:1" ht="21" x14ac:dyDescent="0.2">
      <c r="A438" s="20" t="str">
        <f t="shared" si="20"/>
        <v/>
      </c>
    </row>
    <row r="439" spans="1:1" ht="21" x14ac:dyDescent="0.2">
      <c r="A439" s="20" t="str">
        <f t="shared" si="20"/>
        <v/>
      </c>
    </row>
    <row r="440" spans="1:1" ht="21" x14ac:dyDescent="0.2">
      <c r="A440" s="20" t="str">
        <f t="shared" si="20"/>
        <v/>
      </c>
    </row>
    <row r="441" spans="1:1" ht="21" x14ac:dyDescent="0.2">
      <c r="A441" s="20" t="str">
        <f t="shared" si="20"/>
        <v/>
      </c>
    </row>
    <row r="442" spans="1:1" ht="21" x14ac:dyDescent="0.2">
      <c r="A442" s="20" t="str">
        <f t="shared" si="20"/>
        <v/>
      </c>
    </row>
    <row r="443" spans="1:1" ht="21" x14ac:dyDescent="0.2">
      <c r="A443" s="20" t="str">
        <f t="shared" si="20"/>
        <v/>
      </c>
    </row>
    <row r="444" spans="1:1" ht="21" x14ac:dyDescent="0.2">
      <c r="A444" s="20" t="str">
        <f t="shared" si="20"/>
        <v/>
      </c>
    </row>
    <row r="445" spans="1:1" ht="21" x14ac:dyDescent="0.2">
      <c r="A445" s="20" t="str">
        <f t="shared" si="20"/>
        <v/>
      </c>
    </row>
    <row r="446" spans="1:1" ht="21" x14ac:dyDescent="0.2">
      <c r="A446" s="20" t="str">
        <f t="shared" si="20"/>
        <v/>
      </c>
    </row>
    <row r="447" spans="1:1" ht="21" x14ac:dyDescent="0.2">
      <c r="A447" s="20" t="str">
        <f t="shared" si="20"/>
        <v/>
      </c>
    </row>
    <row r="448" spans="1:1" ht="21" x14ac:dyDescent="0.2">
      <c r="A448" s="20" t="str">
        <f t="shared" si="20"/>
        <v/>
      </c>
    </row>
    <row r="449" spans="1:1" ht="21" x14ac:dyDescent="0.2">
      <c r="A449" s="20" t="str">
        <f t="shared" si="20"/>
        <v/>
      </c>
    </row>
    <row r="450" spans="1:1" ht="21" x14ac:dyDescent="0.2">
      <c r="A450" s="20" t="str">
        <f t="shared" si="20"/>
        <v/>
      </c>
    </row>
    <row r="451" spans="1:1" ht="21" x14ac:dyDescent="0.2">
      <c r="A451" s="20" t="str">
        <f t="shared" si="20"/>
        <v/>
      </c>
    </row>
    <row r="452" spans="1:1" ht="21" x14ac:dyDescent="0.2">
      <c r="A452" s="20" t="str">
        <f t="shared" si="20"/>
        <v/>
      </c>
    </row>
    <row r="453" spans="1:1" ht="21" x14ac:dyDescent="0.2">
      <c r="A453" s="20" t="str">
        <f t="shared" si="20"/>
        <v/>
      </c>
    </row>
    <row r="454" spans="1:1" ht="21" x14ac:dyDescent="0.2">
      <c r="A454" s="20" t="str">
        <f t="shared" si="20"/>
        <v/>
      </c>
    </row>
    <row r="455" spans="1:1" ht="21" x14ac:dyDescent="0.2">
      <c r="A455" s="20" t="str">
        <f t="shared" si="20"/>
        <v/>
      </c>
    </row>
    <row r="456" spans="1:1" ht="21" x14ac:dyDescent="0.2">
      <c r="A456" s="20" t="str">
        <f t="shared" si="20"/>
        <v/>
      </c>
    </row>
    <row r="457" spans="1:1" ht="21" x14ac:dyDescent="0.2">
      <c r="A457" s="20" t="str">
        <f t="shared" si="20"/>
        <v/>
      </c>
    </row>
    <row r="458" spans="1:1" ht="21" x14ac:dyDescent="0.2">
      <c r="A458" s="20" t="str">
        <f t="shared" ref="A458:A475" si="21">IF(A457&lt;&gt;"",IF(A457+1&gt;$C$4*$C$5,"",A457+1),"")</f>
        <v/>
      </c>
    </row>
    <row r="459" spans="1:1" ht="21" x14ac:dyDescent="0.2">
      <c r="A459" s="20" t="str">
        <f t="shared" si="21"/>
        <v/>
      </c>
    </row>
    <row r="460" spans="1:1" ht="21" x14ac:dyDescent="0.2">
      <c r="A460" s="20" t="str">
        <f t="shared" si="21"/>
        <v/>
      </c>
    </row>
    <row r="461" spans="1:1" ht="21" x14ac:dyDescent="0.2">
      <c r="A461" s="20" t="str">
        <f t="shared" si="21"/>
        <v/>
      </c>
    </row>
    <row r="462" spans="1:1" ht="21" x14ac:dyDescent="0.2">
      <c r="A462" s="20" t="str">
        <f t="shared" si="21"/>
        <v/>
      </c>
    </row>
    <row r="463" spans="1:1" ht="21" x14ac:dyDescent="0.2">
      <c r="A463" s="20" t="str">
        <f t="shared" si="21"/>
        <v/>
      </c>
    </row>
    <row r="464" spans="1:1" ht="21" x14ac:dyDescent="0.2">
      <c r="A464" s="20" t="str">
        <f t="shared" si="21"/>
        <v/>
      </c>
    </row>
    <row r="465" spans="1:1" ht="21" x14ac:dyDescent="0.2">
      <c r="A465" s="20" t="str">
        <f t="shared" si="21"/>
        <v/>
      </c>
    </row>
    <row r="466" spans="1:1" ht="21" x14ac:dyDescent="0.2">
      <c r="A466" s="20" t="str">
        <f t="shared" si="21"/>
        <v/>
      </c>
    </row>
    <row r="467" spans="1:1" ht="21" x14ac:dyDescent="0.2">
      <c r="A467" s="20" t="str">
        <f t="shared" si="21"/>
        <v/>
      </c>
    </row>
    <row r="468" spans="1:1" ht="21" x14ac:dyDescent="0.2">
      <c r="A468" s="20" t="str">
        <f t="shared" si="21"/>
        <v/>
      </c>
    </row>
    <row r="469" spans="1:1" ht="21" x14ac:dyDescent="0.2">
      <c r="A469" s="20" t="str">
        <f t="shared" si="21"/>
        <v/>
      </c>
    </row>
    <row r="470" spans="1:1" ht="21" x14ac:dyDescent="0.2">
      <c r="A470" s="20" t="str">
        <f t="shared" si="21"/>
        <v/>
      </c>
    </row>
    <row r="471" spans="1:1" ht="21" x14ac:dyDescent="0.2">
      <c r="A471" s="20" t="str">
        <f t="shared" si="21"/>
        <v/>
      </c>
    </row>
    <row r="472" spans="1:1" ht="21" x14ac:dyDescent="0.2">
      <c r="A472" s="20" t="str">
        <f t="shared" si="21"/>
        <v/>
      </c>
    </row>
    <row r="473" spans="1:1" ht="21" x14ac:dyDescent="0.2">
      <c r="A473" s="20" t="str">
        <f t="shared" si="21"/>
        <v/>
      </c>
    </row>
    <row r="474" spans="1:1" ht="21" x14ac:dyDescent="0.2">
      <c r="A474" s="20" t="str">
        <f t="shared" si="21"/>
        <v/>
      </c>
    </row>
    <row r="475" spans="1:1" ht="15.75" customHeight="1" x14ac:dyDescent="0.2">
      <c r="A475" s="20" t="str">
        <f t="shared" si="21"/>
        <v/>
      </c>
    </row>
  </sheetData>
  <mergeCells count="5">
    <mergeCell ref="H1:J9"/>
    <mergeCell ref="A2:B2"/>
    <mergeCell ref="A3:B3"/>
    <mergeCell ref="A4:B4"/>
    <mergeCell ref="A5:B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476"/>
  <sheetViews>
    <sheetView showGridLines="0" rightToLeft="1" topLeftCell="A2" workbookViewId="0">
      <selection activeCell="L13" sqref="L13"/>
    </sheetView>
  </sheetViews>
  <sheetFormatPr defaultColWidth="12.7109375" defaultRowHeight="15.75" customHeight="1" x14ac:dyDescent="0.2"/>
  <cols>
    <col min="1" max="5" width="21.28515625" customWidth="1"/>
  </cols>
  <sheetData>
    <row r="1" spans="1:26" ht="21" hidden="1" customHeight="1" x14ac:dyDescent="0.2"/>
    <row r="2" spans="1:26" ht="12.75" x14ac:dyDescent="0.2"/>
    <row r="3" spans="1:26" ht="30" customHeight="1" x14ac:dyDescent="0.2">
      <c r="A3" s="202" t="s">
        <v>67</v>
      </c>
      <c r="B3" s="203"/>
      <c r="C3" s="141">
        <f>'דוח - מובגל בהון עצמי'!F5</f>
        <v>121915</v>
      </c>
    </row>
    <row r="4" spans="1:26" ht="30" customHeight="1" x14ac:dyDescent="0.2">
      <c r="A4" s="202" t="s">
        <v>68</v>
      </c>
      <c r="B4" s="203"/>
      <c r="C4" s="142">
        <v>0.04</v>
      </c>
      <c r="F4" s="10"/>
      <c r="G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0" customHeight="1" x14ac:dyDescent="0.2">
      <c r="A5" s="202" t="s">
        <v>69</v>
      </c>
      <c r="B5" s="203"/>
      <c r="C5" s="143">
        <v>5</v>
      </c>
    </row>
    <row r="6" spans="1:26" ht="30" customHeight="1" x14ac:dyDescent="0.2">
      <c r="A6" s="202" t="s">
        <v>70</v>
      </c>
      <c r="B6" s="203"/>
      <c r="C6" s="139">
        <v>12</v>
      </c>
    </row>
    <row r="7" spans="1:26" ht="21" x14ac:dyDescent="0.2">
      <c r="A7" s="19"/>
      <c r="B7" s="19"/>
      <c r="C7" s="19"/>
      <c r="D7" s="19"/>
      <c r="E7" s="19"/>
    </row>
    <row r="8" spans="1:26" ht="21" x14ac:dyDescent="0.2">
      <c r="A8" s="140" t="s">
        <v>71</v>
      </c>
      <c r="B8" s="140" t="s">
        <v>72</v>
      </c>
      <c r="C8" s="140" t="s">
        <v>73</v>
      </c>
      <c r="D8" s="140" t="s">
        <v>74</v>
      </c>
      <c r="E8" s="140" t="s">
        <v>75</v>
      </c>
    </row>
    <row r="9" spans="1:26" ht="21" x14ac:dyDescent="0.2">
      <c r="A9" s="152"/>
      <c r="B9" s="149"/>
      <c r="C9" s="146"/>
      <c r="D9" s="146"/>
      <c r="E9" s="151">
        <f>C3</f>
        <v>121915</v>
      </c>
    </row>
    <row r="10" spans="1:26" ht="21" x14ac:dyDescent="0.2">
      <c r="A10" s="152">
        <v>1</v>
      </c>
      <c r="B10" s="149">
        <f t="shared" ref="B10:B73" si="0">-PMT($C$4/$C$6,$C$5*$C$6,$C$3)</f>
        <v>2245.2502863677973</v>
      </c>
      <c r="C10" s="147">
        <f>E9*$C$4/$C$6</f>
        <v>406.38333333333338</v>
      </c>
      <c r="D10" s="146">
        <f t="shared" ref="D10:D73" si="1">B10-C10</f>
        <v>1838.8669530344639</v>
      </c>
      <c r="E10" s="144">
        <f t="shared" ref="E10:E264" si="2">E9-D10</f>
        <v>120076.13304696554</v>
      </c>
    </row>
    <row r="11" spans="1:26" ht="21" x14ac:dyDescent="0.2">
      <c r="A11" s="153">
        <f t="shared" ref="A11:A74" si="3">IF(A10&lt;&gt;"",IF(A10+1&gt;$C$5*$C$6,"",A10+1),"")</f>
        <v>2</v>
      </c>
      <c r="B11" s="149">
        <f t="shared" si="0"/>
        <v>2245.2502863677973</v>
      </c>
      <c r="C11" s="146">
        <f t="shared" ref="C11:C74" si="4">IF(B11&lt;&gt;"",E10*$C$4/$C$6,"")</f>
        <v>400.25377682321846</v>
      </c>
      <c r="D11" s="146">
        <f t="shared" si="1"/>
        <v>1844.9965095445789</v>
      </c>
      <c r="E11" s="144">
        <f t="shared" si="2"/>
        <v>118231.13653742096</v>
      </c>
    </row>
    <row r="12" spans="1:26" ht="21" x14ac:dyDescent="0.2">
      <c r="A12" s="153">
        <f t="shared" si="3"/>
        <v>3</v>
      </c>
      <c r="B12" s="149">
        <f t="shared" si="0"/>
        <v>2245.2502863677973</v>
      </c>
      <c r="C12" s="146">
        <f t="shared" si="4"/>
        <v>394.10378845806986</v>
      </c>
      <c r="D12" s="146">
        <f t="shared" si="1"/>
        <v>1851.1464979097275</v>
      </c>
      <c r="E12" s="144">
        <f t="shared" si="2"/>
        <v>116379.99003951123</v>
      </c>
    </row>
    <row r="13" spans="1:26" ht="21" x14ac:dyDescent="0.2">
      <c r="A13" s="153">
        <f t="shared" si="3"/>
        <v>4</v>
      </c>
      <c r="B13" s="149">
        <f t="shared" si="0"/>
        <v>2245.2502863677973</v>
      </c>
      <c r="C13" s="146">
        <f t="shared" si="4"/>
        <v>387.93330013170413</v>
      </c>
      <c r="D13" s="146">
        <f t="shared" si="1"/>
        <v>1857.3169862360933</v>
      </c>
      <c r="E13" s="144">
        <f t="shared" si="2"/>
        <v>114522.67305327514</v>
      </c>
    </row>
    <row r="14" spans="1:26" ht="21" x14ac:dyDescent="0.2">
      <c r="A14" s="153">
        <f t="shared" si="3"/>
        <v>5</v>
      </c>
      <c r="B14" s="149">
        <f t="shared" si="0"/>
        <v>2245.2502863677973</v>
      </c>
      <c r="C14" s="146">
        <f t="shared" si="4"/>
        <v>381.74224351091715</v>
      </c>
      <c r="D14" s="146">
        <f t="shared" si="1"/>
        <v>1863.5080428568801</v>
      </c>
      <c r="E14" s="144">
        <f t="shared" si="2"/>
        <v>112659.16501041826</v>
      </c>
    </row>
    <row r="15" spans="1:26" ht="21" x14ac:dyDescent="0.2">
      <c r="A15" s="153">
        <f t="shared" si="3"/>
        <v>6</v>
      </c>
      <c r="B15" s="149">
        <f t="shared" si="0"/>
        <v>2245.2502863677973</v>
      </c>
      <c r="C15" s="146">
        <f t="shared" si="4"/>
        <v>375.53055003472758</v>
      </c>
      <c r="D15" s="146">
        <f t="shared" si="1"/>
        <v>1869.7197363330697</v>
      </c>
      <c r="E15" s="144">
        <f t="shared" si="2"/>
        <v>110789.4452740852</v>
      </c>
    </row>
    <row r="16" spans="1:26" ht="21" x14ac:dyDescent="0.2">
      <c r="A16" s="153">
        <f t="shared" si="3"/>
        <v>7</v>
      </c>
      <c r="B16" s="149">
        <f t="shared" si="0"/>
        <v>2245.2502863677973</v>
      </c>
      <c r="C16" s="146">
        <f t="shared" si="4"/>
        <v>369.29815091361735</v>
      </c>
      <c r="D16" s="146">
        <f t="shared" si="1"/>
        <v>1875.9521354541801</v>
      </c>
      <c r="E16" s="144">
        <f t="shared" si="2"/>
        <v>108913.49313863102</v>
      </c>
    </row>
    <row r="17" spans="1:5" ht="21" x14ac:dyDescent="0.2">
      <c r="A17" s="153">
        <f t="shared" si="3"/>
        <v>8</v>
      </c>
      <c r="B17" s="149">
        <f t="shared" si="0"/>
        <v>2245.2502863677973</v>
      </c>
      <c r="C17" s="146">
        <f t="shared" si="4"/>
        <v>363.04497712877009</v>
      </c>
      <c r="D17" s="146">
        <f t="shared" si="1"/>
        <v>1882.2053092390272</v>
      </c>
      <c r="E17" s="144">
        <f t="shared" si="2"/>
        <v>107031.28782939199</v>
      </c>
    </row>
    <row r="18" spans="1:5" ht="21" x14ac:dyDescent="0.2">
      <c r="A18" s="153">
        <f t="shared" si="3"/>
        <v>9</v>
      </c>
      <c r="B18" s="149">
        <f t="shared" si="0"/>
        <v>2245.2502863677973</v>
      </c>
      <c r="C18" s="146">
        <f t="shared" si="4"/>
        <v>356.77095943130666</v>
      </c>
      <c r="D18" s="146">
        <f t="shared" si="1"/>
        <v>1888.4793269364907</v>
      </c>
      <c r="E18" s="144">
        <f t="shared" si="2"/>
        <v>105142.8085024555</v>
      </c>
    </row>
    <row r="19" spans="1:5" ht="21" x14ac:dyDescent="0.2">
      <c r="A19" s="153">
        <f t="shared" si="3"/>
        <v>10</v>
      </c>
      <c r="B19" s="149">
        <f t="shared" si="0"/>
        <v>2245.2502863677973</v>
      </c>
      <c r="C19" s="146">
        <f t="shared" si="4"/>
        <v>350.47602834151832</v>
      </c>
      <c r="D19" s="146">
        <f t="shared" si="1"/>
        <v>1894.7742580262791</v>
      </c>
      <c r="E19" s="144">
        <f t="shared" si="2"/>
        <v>103248.03424442922</v>
      </c>
    </row>
    <row r="20" spans="1:5" ht="21" x14ac:dyDescent="0.2">
      <c r="A20" s="153">
        <f t="shared" si="3"/>
        <v>11</v>
      </c>
      <c r="B20" s="149">
        <f t="shared" si="0"/>
        <v>2245.2502863677973</v>
      </c>
      <c r="C20" s="146">
        <f t="shared" si="4"/>
        <v>344.16011414809736</v>
      </c>
      <c r="D20" s="146">
        <f t="shared" si="1"/>
        <v>1901.0901722197</v>
      </c>
      <c r="E20" s="144">
        <f t="shared" si="2"/>
        <v>101346.94407220952</v>
      </c>
    </row>
    <row r="21" spans="1:5" ht="21" x14ac:dyDescent="0.2">
      <c r="A21" s="153">
        <f t="shared" si="3"/>
        <v>12</v>
      </c>
      <c r="B21" s="149">
        <f t="shared" si="0"/>
        <v>2245.2502863677973</v>
      </c>
      <c r="C21" s="146">
        <f t="shared" si="4"/>
        <v>337.82314690736507</v>
      </c>
      <c r="D21" s="146">
        <f t="shared" si="1"/>
        <v>1907.4271394604323</v>
      </c>
      <c r="E21" s="144">
        <f t="shared" si="2"/>
        <v>99439.516932749088</v>
      </c>
    </row>
    <row r="22" spans="1:5" ht="21" x14ac:dyDescent="0.2">
      <c r="A22" s="153">
        <f t="shared" si="3"/>
        <v>13</v>
      </c>
      <c r="B22" s="149">
        <f t="shared" si="0"/>
        <v>2245.2502863677973</v>
      </c>
      <c r="C22" s="146">
        <f t="shared" si="4"/>
        <v>331.46505644249697</v>
      </c>
      <c r="D22" s="146">
        <f t="shared" si="1"/>
        <v>1913.7852299253004</v>
      </c>
      <c r="E22" s="144">
        <f t="shared" si="2"/>
        <v>97525.731702823789</v>
      </c>
    </row>
    <row r="23" spans="1:5" ht="21" x14ac:dyDescent="0.2">
      <c r="A23" s="153">
        <f t="shared" si="3"/>
        <v>14</v>
      </c>
      <c r="B23" s="149">
        <f t="shared" si="0"/>
        <v>2245.2502863677973</v>
      </c>
      <c r="C23" s="146">
        <f t="shared" si="4"/>
        <v>325.085772342746</v>
      </c>
      <c r="D23" s="146">
        <f t="shared" si="1"/>
        <v>1920.1645140250514</v>
      </c>
      <c r="E23" s="144">
        <f t="shared" si="2"/>
        <v>95605.567188798741</v>
      </c>
    </row>
    <row r="24" spans="1:5" ht="21" x14ac:dyDescent="0.2">
      <c r="A24" s="153">
        <f t="shared" si="3"/>
        <v>15</v>
      </c>
      <c r="B24" s="149">
        <f t="shared" si="0"/>
        <v>2245.2502863677973</v>
      </c>
      <c r="C24" s="146">
        <f t="shared" si="4"/>
        <v>318.68522396266246</v>
      </c>
      <c r="D24" s="146">
        <f t="shared" si="1"/>
        <v>1926.565062405135</v>
      </c>
      <c r="E24" s="144">
        <f t="shared" si="2"/>
        <v>93679.002126393607</v>
      </c>
    </row>
    <row r="25" spans="1:5" ht="21" x14ac:dyDescent="0.2">
      <c r="A25" s="153">
        <f t="shared" si="3"/>
        <v>16</v>
      </c>
      <c r="B25" s="149">
        <f t="shared" si="0"/>
        <v>2245.2502863677973</v>
      </c>
      <c r="C25" s="146">
        <f t="shared" si="4"/>
        <v>312.26334042131202</v>
      </c>
      <c r="D25" s="146">
        <f t="shared" si="1"/>
        <v>1932.9869459464853</v>
      </c>
      <c r="E25" s="144">
        <f t="shared" si="2"/>
        <v>91746.015180447124</v>
      </c>
    </row>
    <row r="26" spans="1:5" ht="21" x14ac:dyDescent="0.2">
      <c r="A26" s="153">
        <f t="shared" si="3"/>
        <v>17</v>
      </c>
      <c r="B26" s="149">
        <f t="shared" si="0"/>
        <v>2245.2502863677973</v>
      </c>
      <c r="C26" s="146">
        <f t="shared" si="4"/>
        <v>305.82005060149044</v>
      </c>
      <c r="D26" s="146">
        <f t="shared" si="1"/>
        <v>1939.4302357663069</v>
      </c>
      <c r="E26" s="144">
        <f t="shared" si="2"/>
        <v>89806.584944680813</v>
      </c>
    </row>
    <row r="27" spans="1:5" ht="21" x14ac:dyDescent="0.2">
      <c r="A27" s="153">
        <f t="shared" si="3"/>
        <v>18</v>
      </c>
      <c r="B27" s="149">
        <f t="shared" si="0"/>
        <v>2245.2502863677973</v>
      </c>
      <c r="C27" s="146">
        <f t="shared" si="4"/>
        <v>299.35528314893605</v>
      </c>
      <c r="D27" s="146">
        <f t="shared" si="1"/>
        <v>1945.8950032188613</v>
      </c>
      <c r="E27" s="144">
        <f t="shared" si="2"/>
        <v>87860.689941461955</v>
      </c>
    </row>
    <row r="28" spans="1:5" ht="21" x14ac:dyDescent="0.2">
      <c r="A28" s="153">
        <f t="shared" si="3"/>
        <v>19</v>
      </c>
      <c r="B28" s="149">
        <f t="shared" si="0"/>
        <v>2245.2502863677973</v>
      </c>
      <c r="C28" s="146">
        <f t="shared" si="4"/>
        <v>292.86896647153986</v>
      </c>
      <c r="D28" s="146">
        <f t="shared" si="1"/>
        <v>1952.3813198962575</v>
      </c>
      <c r="E28" s="144">
        <f t="shared" si="2"/>
        <v>85908.308621565695</v>
      </c>
    </row>
    <row r="29" spans="1:5" ht="21" x14ac:dyDescent="0.2">
      <c r="A29" s="153">
        <f t="shared" si="3"/>
        <v>20</v>
      </c>
      <c r="B29" s="149">
        <f t="shared" si="0"/>
        <v>2245.2502863677973</v>
      </c>
      <c r="C29" s="146">
        <f t="shared" si="4"/>
        <v>286.36102873855231</v>
      </c>
      <c r="D29" s="146">
        <f t="shared" si="1"/>
        <v>1958.8892576292451</v>
      </c>
      <c r="E29" s="144">
        <f t="shared" si="2"/>
        <v>83949.419363936453</v>
      </c>
    </row>
    <row r="30" spans="1:5" ht="21" x14ac:dyDescent="0.2">
      <c r="A30" s="153">
        <f t="shared" si="3"/>
        <v>21</v>
      </c>
      <c r="B30" s="149">
        <f t="shared" si="0"/>
        <v>2245.2502863677973</v>
      </c>
      <c r="C30" s="146">
        <f t="shared" si="4"/>
        <v>279.8313978797882</v>
      </c>
      <c r="D30" s="146">
        <f t="shared" si="1"/>
        <v>1965.4188884880091</v>
      </c>
      <c r="E30" s="144">
        <f t="shared" si="2"/>
        <v>81984.00047544844</v>
      </c>
    </row>
    <row r="31" spans="1:5" ht="21" x14ac:dyDescent="0.2">
      <c r="A31" s="153">
        <f t="shared" si="3"/>
        <v>22</v>
      </c>
      <c r="B31" s="149">
        <f t="shared" si="0"/>
        <v>2245.2502863677973</v>
      </c>
      <c r="C31" s="146">
        <f t="shared" si="4"/>
        <v>273.28000158482814</v>
      </c>
      <c r="D31" s="146">
        <f t="shared" si="1"/>
        <v>1971.9702847829692</v>
      </c>
      <c r="E31" s="144">
        <f t="shared" si="2"/>
        <v>80012.030190665464</v>
      </c>
    </row>
    <row r="32" spans="1:5" ht="21" x14ac:dyDescent="0.2">
      <c r="A32" s="153">
        <f t="shared" si="3"/>
        <v>23</v>
      </c>
      <c r="B32" s="149">
        <f t="shared" si="0"/>
        <v>2245.2502863677973</v>
      </c>
      <c r="C32" s="146">
        <f t="shared" si="4"/>
        <v>266.70676730221822</v>
      </c>
      <c r="D32" s="146">
        <f t="shared" si="1"/>
        <v>1978.5435190655792</v>
      </c>
      <c r="E32" s="144">
        <f t="shared" si="2"/>
        <v>78033.48667159988</v>
      </c>
    </row>
    <row r="33" spans="1:5" ht="21" x14ac:dyDescent="0.2">
      <c r="A33" s="153">
        <f t="shared" si="3"/>
        <v>24</v>
      </c>
      <c r="B33" s="149">
        <f t="shared" si="0"/>
        <v>2245.2502863677973</v>
      </c>
      <c r="C33" s="146">
        <f t="shared" si="4"/>
        <v>260.11162223866626</v>
      </c>
      <c r="D33" s="146">
        <f t="shared" si="1"/>
        <v>1985.138664129131</v>
      </c>
      <c r="E33" s="144">
        <f t="shared" si="2"/>
        <v>76048.348007470748</v>
      </c>
    </row>
    <row r="34" spans="1:5" ht="21" x14ac:dyDescent="0.2">
      <c r="A34" s="153">
        <f t="shared" si="3"/>
        <v>25</v>
      </c>
      <c r="B34" s="149">
        <f t="shared" si="0"/>
        <v>2245.2502863677973</v>
      </c>
      <c r="C34" s="146">
        <f t="shared" si="4"/>
        <v>253.49449335823581</v>
      </c>
      <c r="D34" s="146">
        <f t="shared" si="1"/>
        <v>1991.7557930095616</v>
      </c>
      <c r="E34" s="144">
        <f t="shared" si="2"/>
        <v>74056.592214461183</v>
      </c>
    </row>
    <row r="35" spans="1:5" ht="21" x14ac:dyDescent="0.2">
      <c r="A35" s="153">
        <f t="shared" si="3"/>
        <v>26</v>
      </c>
      <c r="B35" s="149">
        <f t="shared" si="0"/>
        <v>2245.2502863677973</v>
      </c>
      <c r="C35" s="146">
        <f t="shared" si="4"/>
        <v>246.85530738153727</v>
      </c>
      <c r="D35" s="146">
        <f t="shared" si="1"/>
        <v>1998.39497898626</v>
      </c>
      <c r="E35" s="144">
        <f t="shared" si="2"/>
        <v>72058.197235474916</v>
      </c>
    </row>
    <row r="36" spans="1:5" ht="21" x14ac:dyDescent="0.2">
      <c r="A36" s="153">
        <f t="shared" si="3"/>
        <v>27</v>
      </c>
      <c r="B36" s="149">
        <f t="shared" si="0"/>
        <v>2245.2502863677973</v>
      </c>
      <c r="C36" s="146">
        <f t="shared" si="4"/>
        <v>240.19399078491639</v>
      </c>
      <c r="D36" s="146">
        <f t="shared" si="1"/>
        <v>2005.0562955828809</v>
      </c>
      <c r="E36" s="144">
        <f t="shared" si="2"/>
        <v>70053.140939892037</v>
      </c>
    </row>
    <row r="37" spans="1:5" ht="21" x14ac:dyDescent="0.2">
      <c r="A37" s="153">
        <f t="shared" si="3"/>
        <v>28</v>
      </c>
      <c r="B37" s="149">
        <f t="shared" si="0"/>
        <v>2245.2502863677973</v>
      </c>
      <c r="C37" s="146">
        <f t="shared" si="4"/>
        <v>233.51046979964011</v>
      </c>
      <c r="D37" s="146">
        <f t="shared" si="1"/>
        <v>2011.7398165681573</v>
      </c>
      <c r="E37" s="144">
        <f t="shared" si="2"/>
        <v>68041.401123323885</v>
      </c>
    </row>
    <row r="38" spans="1:5" ht="21" x14ac:dyDescent="0.2">
      <c r="A38" s="153">
        <f t="shared" si="3"/>
        <v>29</v>
      </c>
      <c r="B38" s="149">
        <f t="shared" si="0"/>
        <v>2245.2502863677973</v>
      </c>
      <c r="C38" s="146">
        <f t="shared" si="4"/>
        <v>226.80467041107963</v>
      </c>
      <c r="D38" s="146">
        <f t="shared" si="1"/>
        <v>2018.4456159567178</v>
      </c>
      <c r="E38" s="144">
        <f t="shared" si="2"/>
        <v>66022.955507367165</v>
      </c>
    </row>
    <row r="39" spans="1:5" ht="21" x14ac:dyDescent="0.2">
      <c r="A39" s="153">
        <f t="shared" si="3"/>
        <v>30</v>
      </c>
      <c r="B39" s="149">
        <f t="shared" si="0"/>
        <v>2245.2502863677973</v>
      </c>
      <c r="C39" s="146">
        <f t="shared" si="4"/>
        <v>220.07651835789056</v>
      </c>
      <c r="D39" s="146">
        <f t="shared" si="1"/>
        <v>2025.1737680099068</v>
      </c>
      <c r="E39" s="144">
        <f t="shared" si="2"/>
        <v>63997.781739357262</v>
      </c>
    </row>
    <row r="40" spans="1:5" ht="21" x14ac:dyDescent="0.2">
      <c r="A40" s="153">
        <f t="shared" si="3"/>
        <v>31</v>
      </c>
      <c r="B40" s="149">
        <f t="shared" si="0"/>
        <v>2245.2502863677973</v>
      </c>
      <c r="C40" s="146">
        <f t="shared" si="4"/>
        <v>213.32593913119089</v>
      </c>
      <c r="D40" s="146">
        <f t="shared" si="1"/>
        <v>2031.9243472366065</v>
      </c>
      <c r="E40" s="144">
        <f t="shared" si="2"/>
        <v>61965.857392120655</v>
      </c>
    </row>
    <row r="41" spans="1:5" ht="21" x14ac:dyDescent="0.2">
      <c r="A41" s="153">
        <f t="shared" si="3"/>
        <v>32</v>
      </c>
      <c r="B41" s="149">
        <f t="shared" si="0"/>
        <v>2245.2502863677973</v>
      </c>
      <c r="C41" s="146">
        <f t="shared" si="4"/>
        <v>206.55285797373551</v>
      </c>
      <c r="D41" s="146">
        <f t="shared" si="1"/>
        <v>2038.6974283940617</v>
      </c>
      <c r="E41" s="144">
        <f t="shared" si="2"/>
        <v>59927.15996372659</v>
      </c>
    </row>
    <row r="42" spans="1:5" ht="21" x14ac:dyDescent="0.2">
      <c r="A42" s="153">
        <f t="shared" si="3"/>
        <v>33</v>
      </c>
      <c r="B42" s="149">
        <f t="shared" si="0"/>
        <v>2245.2502863677973</v>
      </c>
      <c r="C42" s="146">
        <f t="shared" si="4"/>
        <v>199.75719987908863</v>
      </c>
      <c r="D42" s="146">
        <f t="shared" si="1"/>
        <v>2045.4930864887087</v>
      </c>
      <c r="E42" s="144">
        <f t="shared" si="2"/>
        <v>57881.666877237883</v>
      </c>
    </row>
    <row r="43" spans="1:5" ht="21" x14ac:dyDescent="0.2">
      <c r="A43" s="153">
        <f t="shared" si="3"/>
        <v>34</v>
      </c>
      <c r="B43" s="149">
        <f t="shared" si="0"/>
        <v>2245.2502863677973</v>
      </c>
      <c r="C43" s="146">
        <f t="shared" si="4"/>
        <v>192.93888959079297</v>
      </c>
      <c r="D43" s="146">
        <f t="shared" si="1"/>
        <v>2052.3113967770046</v>
      </c>
      <c r="E43" s="144">
        <f t="shared" si="2"/>
        <v>55829.355480460879</v>
      </c>
    </row>
    <row r="44" spans="1:5" ht="21" x14ac:dyDescent="0.2">
      <c r="A44" s="153">
        <f t="shared" si="3"/>
        <v>35</v>
      </c>
      <c r="B44" s="149">
        <f t="shared" si="0"/>
        <v>2245.2502863677973</v>
      </c>
      <c r="C44" s="146">
        <f t="shared" si="4"/>
        <v>186.09785160153626</v>
      </c>
      <c r="D44" s="146">
        <f t="shared" si="1"/>
        <v>2059.1524347662612</v>
      </c>
      <c r="E44" s="144">
        <f t="shared" si="2"/>
        <v>53770.203045694616</v>
      </c>
    </row>
    <row r="45" spans="1:5" ht="21" x14ac:dyDescent="0.2">
      <c r="A45" s="153">
        <f t="shared" si="3"/>
        <v>36</v>
      </c>
      <c r="B45" s="149">
        <f t="shared" si="0"/>
        <v>2245.2502863677973</v>
      </c>
      <c r="C45" s="146">
        <f t="shared" si="4"/>
        <v>179.23401015231539</v>
      </c>
      <c r="D45" s="146">
        <f t="shared" si="1"/>
        <v>2066.0162762154819</v>
      </c>
      <c r="E45" s="144">
        <f t="shared" si="2"/>
        <v>51704.186769479136</v>
      </c>
    </row>
    <row r="46" spans="1:5" ht="21" x14ac:dyDescent="0.2">
      <c r="A46" s="153">
        <f t="shared" si="3"/>
        <v>37</v>
      </c>
      <c r="B46" s="149">
        <f t="shared" si="0"/>
        <v>2245.2502863677973</v>
      </c>
      <c r="C46" s="146">
        <f t="shared" si="4"/>
        <v>172.3472892315971</v>
      </c>
      <c r="D46" s="146">
        <f t="shared" si="1"/>
        <v>2072.9029971362002</v>
      </c>
      <c r="E46" s="144">
        <f t="shared" si="2"/>
        <v>49631.283772342933</v>
      </c>
    </row>
    <row r="47" spans="1:5" ht="21" x14ac:dyDescent="0.2">
      <c r="A47" s="153">
        <f t="shared" si="3"/>
        <v>38</v>
      </c>
      <c r="B47" s="149">
        <f t="shared" si="0"/>
        <v>2245.2502863677973</v>
      </c>
      <c r="C47" s="146">
        <f t="shared" si="4"/>
        <v>165.43761257447645</v>
      </c>
      <c r="D47" s="146">
        <f t="shared" si="1"/>
        <v>2079.8126737933208</v>
      </c>
      <c r="E47" s="144">
        <f t="shared" si="2"/>
        <v>47551.471098549613</v>
      </c>
    </row>
    <row r="48" spans="1:5" ht="21" x14ac:dyDescent="0.2">
      <c r="A48" s="153">
        <f t="shared" si="3"/>
        <v>39</v>
      </c>
      <c r="B48" s="149">
        <f t="shared" si="0"/>
        <v>2245.2502863677973</v>
      </c>
      <c r="C48" s="146">
        <f t="shared" si="4"/>
        <v>158.50490366183206</v>
      </c>
      <c r="D48" s="146">
        <f t="shared" si="1"/>
        <v>2086.7453827059653</v>
      </c>
      <c r="E48" s="144">
        <f t="shared" si="2"/>
        <v>45464.725715843648</v>
      </c>
    </row>
    <row r="49" spans="1:5" ht="21" x14ac:dyDescent="0.2">
      <c r="A49" s="153">
        <f t="shared" si="3"/>
        <v>40</v>
      </c>
      <c r="B49" s="149">
        <f t="shared" si="0"/>
        <v>2245.2502863677973</v>
      </c>
      <c r="C49" s="146">
        <f t="shared" si="4"/>
        <v>151.54908571947882</v>
      </c>
      <c r="D49" s="146">
        <f t="shared" si="1"/>
        <v>2093.7012006483187</v>
      </c>
      <c r="E49" s="144">
        <f t="shared" si="2"/>
        <v>43371.024515195328</v>
      </c>
    </row>
    <row r="50" spans="1:5" ht="21" x14ac:dyDescent="0.2">
      <c r="A50" s="153">
        <f t="shared" si="3"/>
        <v>41</v>
      </c>
      <c r="B50" s="149">
        <f t="shared" si="0"/>
        <v>2245.2502863677973</v>
      </c>
      <c r="C50" s="146">
        <f t="shared" si="4"/>
        <v>144.57008171731778</v>
      </c>
      <c r="D50" s="146">
        <f t="shared" si="1"/>
        <v>2100.6802046504795</v>
      </c>
      <c r="E50" s="144">
        <f t="shared" si="2"/>
        <v>41270.344310544846</v>
      </c>
    </row>
    <row r="51" spans="1:5" ht="21" x14ac:dyDescent="0.2">
      <c r="A51" s="153">
        <f t="shared" si="3"/>
        <v>42</v>
      </c>
      <c r="B51" s="149">
        <f t="shared" si="0"/>
        <v>2245.2502863677973</v>
      </c>
      <c r="C51" s="146">
        <f t="shared" si="4"/>
        <v>137.56781436848283</v>
      </c>
      <c r="D51" s="146">
        <f t="shared" si="1"/>
        <v>2107.6824719993147</v>
      </c>
      <c r="E51" s="144">
        <f t="shared" si="2"/>
        <v>39162.661838545529</v>
      </c>
    </row>
    <row r="52" spans="1:5" ht="21" x14ac:dyDescent="0.2">
      <c r="A52" s="153">
        <f t="shared" si="3"/>
        <v>43</v>
      </c>
      <c r="B52" s="149">
        <f t="shared" si="0"/>
        <v>2245.2502863677973</v>
      </c>
      <c r="C52" s="146">
        <f t="shared" si="4"/>
        <v>130.54220612848511</v>
      </c>
      <c r="D52" s="146">
        <f t="shared" si="1"/>
        <v>2114.708080239312</v>
      </c>
      <c r="E52" s="144">
        <f t="shared" si="2"/>
        <v>37047.953758306219</v>
      </c>
    </row>
    <row r="53" spans="1:5" ht="21" x14ac:dyDescent="0.2">
      <c r="A53" s="153">
        <f t="shared" si="3"/>
        <v>44</v>
      </c>
      <c r="B53" s="149">
        <f t="shared" si="0"/>
        <v>2245.2502863677973</v>
      </c>
      <c r="C53" s="146">
        <f t="shared" si="4"/>
        <v>123.49317919435407</v>
      </c>
      <c r="D53" s="146">
        <f t="shared" si="1"/>
        <v>2121.7571071734433</v>
      </c>
      <c r="E53" s="144">
        <f t="shared" si="2"/>
        <v>34926.196651132777</v>
      </c>
    </row>
    <row r="54" spans="1:5" ht="21" x14ac:dyDescent="0.2">
      <c r="A54" s="153">
        <f t="shared" si="3"/>
        <v>45</v>
      </c>
      <c r="B54" s="149">
        <f t="shared" si="0"/>
        <v>2245.2502863677973</v>
      </c>
      <c r="C54" s="146">
        <f t="shared" si="4"/>
        <v>116.42065550377593</v>
      </c>
      <c r="D54" s="146">
        <f t="shared" si="1"/>
        <v>2128.8296308640215</v>
      </c>
      <c r="E54" s="144">
        <f t="shared" si="2"/>
        <v>32797.367020268757</v>
      </c>
    </row>
    <row r="55" spans="1:5" ht="21" x14ac:dyDescent="0.2">
      <c r="A55" s="153">
        <f t="shared" si="3"/>
        <v>46</v>
      </c>
      <c r="B55" s="149">
        <f t="shared" si="0"/>
        <v>2245.2502863677973</v>
      </c>
      <c r="C55" s="146">
        <f t="shared" si="4"/>
        <v>109.32455673422919</v>
      </c>
      <c r="D55" s="146">
        <f t="shared" si="1"/>
        <v>2135.9257296335682</v>
      </c>
      <c r="E55" s="144">
        <f t="shared" si="2"/>
        <v>30661.44129063519</v>
      </c>
    </row>
    <row r="56" spans="1:5" ht="21" x14ac:dyDescent="0.2">
      <c r="A56" s="153">
        <f t="shared" si="3"/>
        <v>47</v>
      </c>
      <c r="B56" s="149">
        <f t="shared" si="0"/>
        <v>2245.2502863677973</v>
      </c>
      <c r="C56" s="146">
        <f t="shared" si="4"/>
        <v>102.2048043021173</v>
      </c>
      <c r="D56" s="146">
        <f t="shared" si="1"/>
        <v>2143.0454820656801</v>
      </c>
      <c r="E56" s="144">
        <f t="shared" si="2"/>
        <v>28518.395808569509</v>
      </c>
    </row>
    <row r="57" spans="1:5" ht="21" x14ac:dyDescent="0.2">
      <c r="A57" s="153">
        <f t="shared" si="3"/>
        <v>48</v>
      </c>
      <c r="B57" s="149">
        <f t="shared" si="0"/>
        <v>2245.2502863677973</v>
      </c>
      <c r="C57" s="146">
        <f t="shared" si="4"/>
        <v>95.06131936189837</v>
      </c>
      <c r="D57" s="146">
        <f t="shared" si="1"/>
        <v>2150.188967005899</v>
      </c>
      <c r="E57" s="144">
        <f t="shared" si="2"/>
        <v>26368.206841563609</v>
      </c>
    </row>
    <row r="58" spans="1:5" ht="21" x14ac:dyDescent="0.2">
      <c r="A58" s="153">
        <f t="shared" si="3"/>
        <v>49</v>
      </c>
      <c r="B58" s="149">
        <f t="shared" si="0"/>
        <v>2245.2502863677973</v>
      </c>
      <c r="C58" s="146">
        <f t="shared" si="4"/>
        <v>87.894022805212032</v>
      </c>
      <c r="D58" s="146">
        <f t="shared" si="1"/>
        <v>2157.3562635625854</v>
      </c>
      <c r="E58" s="144">
        <f t="shared" si="2"/>
        <v>24210.850578001024</v>
      </c>
    </row>
    <row r="59" spans="1:5" ht="21" x14ac:dyDescent="0.2">
      <c r="A59" s="153">
        <f t="shared" si="3"/>
        <v>50</v>
      </c>
      <c r="B59" s="149">
        <f t="shared" si="0"/>
        <v>2245.2502863677973</v>
      </c>
      <c r="C59" s="146">
        <f t="shared" si="4"/>
        <v>80.702835260003411</v>
      </c>
      <c r="D59" s="146">
        <f t="shared" si="1"/>
        <v>2164.5474511077941</v>
      </c>
      <c r="E59" s="144">
        <f t="shared" si="2"/>
        <v>22046.303126893228</v>
      </c>
    </row>
    <row r="60" spans="1:5" ht="21" x14ac:dyDescent="0.2">
      <c r="A60" s="153">
        <f t="shared" si="3"/>
        <v>51</v>
      </c>
      <c r="B60" s="149">
        <f t="shared" si="0"/>
        <v>2245.2502863677973</v>
      </c>
      <c r="C60" s="146">
        <f t="shared" si="4"/>
        <v>73.487677089644095</v>
      </c>
      <c r="D60" s="146">
        <f t="shared" si="1"/>
        <v>2171.7626092781534</v>
      </c>
      <c r="E60" s="144">
        <f t="shared" si="2"/>
        <v>19874.540517615074</v>
      </c>
    </row>
    <row r="61" spans="1:5" ht="21" x14ac:dyDescent="0.2">
      <c r="A61" s="153">
        <f t="shared" si="3"/>
        <v>52</v>
      </c>
      <c r="B61" s="149">
        <f t="shared" si="0"/>
        <v>2245.2502863677973</v>
      </c>
      <c r="C61" s="146">
        <f t="shared" si="4"/>
        <v>66.248468392050242</v>
      </c>
      <c r="D61" s="146">
        <f t="shared" si="1"/>
        <v>2179.0018179757471</v>
      </c>
      <c r="E61" s="144">
        <f t="shared" si="2"/>
        <v>17695.538699639328</v>
      </c>
    </row>
    <row r="62" spans="1:5" ht="21" x14ac:dyDescent="0.2">
      <c r="A62" s="153">
        <f t="shared" si="3"/>
        <v>53</v>
      </c>
      <c r="B62" s="149">
        <f t="shared" si="0"/>
        <v>2245.2502863677973</v>
      </c>
      <c r="C62" s="146">
        <f t="shared" si="4"/>
        <v>58.985128998797762</v>
      </c>
      <c r="D62" s="146">
        <f t="shared" si="1"/>
        <v>2186.2651573689996</v>
      </c>
      <c r="E62" s="144">
        <f t="shared" si="2"/>
        <v>15509.273542270328</v>
      </c>
    </row>
    <row r="63" spans="1:5" ht="21" x14ac:dyDescent="0.2">
      <c r="A63" s="153">
        <f t="shared" si="3"/>
        <v>54</v>
      </c>
      <c r="B63" s="149">
        <f t="shared" si="0"/>
        <v>2245.2502863677973</v>
      </c>
      <c r="C63" s="146">
        <f t="shared" si="4"/>
        <v>51.697578474234426</v>
      </c>
      <c r="D63" s="146">
        <f t="shared" si="1"/>
        <v>2193.5527078935629</v>
      </c>
      <c r="E63" s="144">
        <f t="shared" si="2"/>
        <v>13315.720834376765</v>
      </c>
    </row>
    <row r="64" spans="1:5" ht="21" x14ac:dyDescent="0.2">
      <c r="A64" s="153">
        <f t="shared" si="3"/>
        <v>55</v>
      </c>
      <c r="B64" s="149">
        <f t="shared" si="0"/>
        <v>2245.2502863677973</v>
      </c>
      <c r="C64" s="146">
        <f t="shared" si="4"/>
        <v>44.385736114589214</v>
      </c>
      <c r="D64" s="146">
        <f t="shared" si="1"/>
        <v>2200.8645502532081</v>
      </c>
      <c r="E64" s="144">
        <f t="shared" si="2"/>
        <v>11114.856284123558</v>
      </c>
    </row>
    <row r="65" spans="1:5" ht="21" x14ac:dyDescent="0.2">
      <c r="A65" s="153">
        <f t="shared" si="3"/>
        <v>56</v>
      </c>
      <c r="B65" s="149">
        <f t="shared" si="0"/>
        <v>2245.2502863677973</v>
      </c>
      <c r="C65" s="146">
        <f t="shared" si="4"/>
        <v>37.049520947078527</v>
      </c>
      <c r="D65" s="146">
        <f t="shared" si="1"/>
        <v>2208.2007654207187</v>
      </c>
      <c r="E65" s="144">
        <f t="shared" si="2"/>
        <v>8906.6555187028389</v>
      </c>
    </row>
    <row r="66" spans="1:5" ht="21" x14ac:dyDescent="0.2">
      <c r="A66" s="153">
        <f t="shared" si="3"/>
        <v>57</v>
      </c>
      <c r="B66" s="149">
        <f t="shared" si="0"/>
        <v>2245.2502863677973</v>
      </c>
      <c r="C66" s="146">
        <f t="shared" si="4"/>
        <v>29.68885172900946</v>
      </c>
      <c r="D66" s="146">
        <f t="shared" si="1"/>
        <v>2215.5614346387879</v>
      </c>
      <c r="E66" s="144">
        <f t="shared" si="2"/>
        <v>6691.0940840640505</v>
      </c>
    </row>
    <row r="67" spans="1:5" ht="21" x14ac:dyDescent="0.2">
      <c r="A67" s="153">
        <f t="shared" si="3"/>
        <v>58</v>
      </c>
      <c r="B67" s="149">
        <f t="shared" si="0"/>
        <v>2245.2502863677973</v>
      </c>
      <c r="C67" s="146">
        <f t="shared" si="4"/>
        <v>22.303646946880168</v>
      </c>
      <c r="D67" s="146">
        <f t="shared" si="1"/>
        <v>2222.9466394209171</v>
      </c>
      <c r="E67" s="144">
        <f t="shared" si="2"/>
        <v>4468.147444643133</v>
      </c>
    </row>
    <row r="68" spans="1:5" ht="21" x14ac:dyDescent="0.2">
      <c r="A68" s="153">
        <f t="shared" si="3"/>
        <v>59</v>
      </c>
      <c r="B68" s="149">
        <f t="shared" si="0"/>
        <v>2245.2502863677973</v>
      </c>
      <c r="C68" s="146">
        <f t="shared" si="4"/>
        <v>14.89382481547711</v>
      </c>
      <c r="D68" s="146">
        <f t="shared" si="1"/>
        <v>2230.3564615523201</v>
      </c>
      <c r="E68" s="144">
        <f t="shared" si="2"/>
        <v>2237.7909830908129</v>
      </c>
    </row>
    <row r="69" spans="1:5" ht="21" x14ac:dyDescent="0.2">
      <c r="A69" s="153">
        <f t="shared" si="3"/>
        <v>60</v>
      </c>
      <c r="B69" s="149">
        <f t="shared" si="0"/>
        <v>2245.2502863677973</v>
      </c>
      <c r="C69" s="146">
        <f t="shared" si="4"/>
        <v>7.4593032769693766</v>
      </c>
      <c r="D69" s="146">
        <f t="shared" si="1"/>
        <v>2237.7909830908279</v>
      </c>
      <c r="E69" s="144">
        <f t="shared" si="2"/>
        <v>-1.5006662579253316E-11</v>
      </c>
    </row>
    <row r="70" spans="1:5" ht="21" x14ac:dyDescent="0.2">
      <c r="A70" s="153" t="str">
        <f t="shared" si="3"/>
        <v/>
      </c>
      <c r="B70" s="149">
        <f t="shared" si="0"/>
        <v>2245.2502863677973</v>
      </c>
      <c r="C70" s="146">
        <f t="shared" si="4"/>
        <v>-5.0022208597511053E-14</v>
      </c>
      <c r="D70" s="146">
        <f t="shared" si="1"/>
        <v>2245.2502863677973</v>
      </c>
      <c r="E70" s="144">
        <f t="shared" si="2"/>
        <v>-2245.2502863678124</v>
      </c>
    </row>
    <row r="71" spans="1:5" ht="21" x14ac:dyDescent="0.2">
      <c r="A71" s="153" t="str">
        <f t="shared" si="3"/>
        <v/>
      </c>
      <c r="B71" s="149">
        <f t="shared" si="0"/>
        <v>2245.2502863677973</v>
      </c>
      <c r="C71" s="146">
        <f t="shared" si="4"/>
        <v>-7.4841676212260415</v>
      </c>
      <c r="D71" s="146">
        <f t="shared" si="1"/>
        <v>2252.7344539890232</v>
      </c>
      <c r="E71" s="144">
        <f t="shared" si="2"/>
        <v>-4497.9847403568356</v>
      </c>
    </row>
    <row r="72" spans="1:5" ht="21" x14ac:dyDescent="0.2">
      <c r="A72" s="153" t="str">
        <f t="shared" si="3"/>
        <v/>
      </c>
      <c r="B72" s="149">
        <f t="shared" si="0"/>
        <v>2245.2502863677973</v>
      </c>
      <c r="C72" s="146">
        <f t="shared" si="4"/>
        <v>-14.993282467856119</v>
      </c>
      <c r="D72" s="146">
        <f t="shared" si="1"/>
        <v>2260.2435688356536</v>
      </c>
      <c r="E72" s="144">
        <f t="shared" si="2"/>
        <v>-6758.2283091924892</v>
      </c>
    </row>
    <row r="73" spans="1:5" ht="21" x14ac:dyDescent="0.2">
      <c r="A73" s="153" t="str">
        <f t="shared" si="3"/>
        <v/>
      </c>
      <c r="B73" s="149">
        <f t="shared" si="0"/>
        <v>2245.2502863677973</v>
      </c>
      <c r="C73" s="146">
        <f t="shared" si="4"/>
        <v>-22.527427697308298</v>
      </c>
      <c r="D73" s="146">
        <f t="shared" si="1"/>
        <v>2267.7777140651056</v>
      </c>
      <c r="E73" s="144">
        <f t="shared" si="2"/>
        <v>-9026.0060232575943</v>
      </c>
    </row>
    <row r="74" spans="1:5" ht="21" x14ac:dyDescent="0.2">
      <c r="A74" s="153" t="str">
        <f t="shared" si="3"/>
        <v/>
      </c>
      <c r="B74" s="149">
        <f t="shared" ref="B74:B137" si="5">-PMT($C$4/$C$6,$C$5*$C$6,$C$3)</f>
        <v>2245.2502863677973</v>
      </c>
      <c r="C74" s="146">
        <f t="shared" si="4"/>
        <v>-30.086686744191979</v>
      </c>
      <c r="D74" s="146">
        <f t="shared" ref="D74:D137" si="6">B74-C74</f>
        <v>2275.3369731119892</v>
      </c>
      <c r="E74" s="144">
        <f t="shared" si="2"/>
        <v>-11301.342996369583</v>
      </c>
    </row>
    <row r="75" spans="1:5" ht="21" x14ac:dyDescent="0.2">
      <c r="A75" s="153" t="str">
        <f t="shared" ref="A75:A138" si="7">IF(A74&lt;&gt;"",IF(A74+1&gt;$C$5*$C$6,"",A74+1),"")</f>
        <v/>
      </c>
      <c r="B75" s="149">
        <f t="shared" si="5"/>
        <v>2245.2502863677973</v>
      </c>
      <c r="C75" s="146">
        <f t="shared" ref="C75:C138" si="8">IF(B75&lt;&gt;"",E74*$C$4/$C$6,"")</f>
        <v>-37.671143321231945</v>
      </c>
      <c r="D75" s="146">
        <f t="shared" si="6"/>
        <v>2282.9214296890291</v>
      </c>
      <c r="E75" s="144">
        <f t="shared" si="2"/>
        <v>-13584.264426058613</v>
      </c>
    </row>
    <row r="76" spans="1:5" ht="21" x14ac:dyDescent="0.2">
      <c r="A76" s="153" t="str">
        <f t="shared" si="7"/>
        <v/>
      </c>
      <c r="B76" s="149">
        <f t="shared" si="5"/>
        <v>2245.2502863677973</v>
      </c>
      <c r="C76" s="146">
        <f t="shared" si="8"/>
        <v>-45.280881420195378</v>
      </c>
      <c r="D76" s="146">
        <f t="shared" si="6"/>
        <v>2290.5311677879927</v>
      </c>
      <c r="E76" s="144">
        <f t="shared" si="2"/>
        <v>-15874.795593846606</v>
      </c>
    </row>
    <row r="77" spans="1:5" ht="21" x14ac:dyDescent="0.2">
      <c r="A77" s="153" t="str">
        <f t="shared" si="7"/>
        <v/>
      </c>
      <c r="B77" s="149">
        <f t="shared" si="5"/>
        <v>2245.2502863677973</v>
      </c>
      <c r="C77" s="146">
        <f t="shared" si="8"/>
        <v>-52.915985312822016</v>
      </c>
      <c r="D77" s="146">
        <f t="shared" si="6"/>
        <v>2298.1662716806195</v>
      </c>
      <c r="E77" s="144">
        <f t="shared" si="2"/>
        <v>-18172.961865527224</v>
      </c>
    </row>
    <row r="78" spans="1:5" ht="21" x14ac:dyDescent="0.2">
      <c r="A78" s="153" t="str">
        <f t="shared" si="7"/>
        <v/>
      </c>
      <c r="B78" s="149">
        <f t="shared" si="5"/>
        <v>2245.2502863677973</v>
      </c>
      <c r="C78" s="146">
        <f t="shared" si="8"/>
        <v>-60.576539551757413</v>
      </c>
      <c r="D78" s="146">
        <f t="shared" si="6"/>
        <v>2305.8268259195547</v>
      </c>
      <c r="E78" s="144">
        <f t="shared" si="2"/>
        <v>-20478.788691446778</v>
      </c>
    </row>
    <row r="79" spans="1:5" ht="21" x14ac:dyDescent="0.2">
      <c r="A79" s="153" t="str">
        <f t="shared" si="7"/>
        <v/>
      </c>
      <c r="B79" s="149">
        <f t="shared" si="5"/>
        <v>2245.2502863677973</v>
      </c>
      <c r="C79" s="146">
        <f t="shared" si="8"/>
        <v>-68.262628971489264</v>
      </c>
      <c r="D79" s="146">
        <f t="shared" si="6"/>
        <v>2313.5129153392868</v>
      </c>
      <c r="E79" s="144">
        <f t="shared" si="2"/>
        <v>-22792.301606786066</v>
      </c>
    </row>
    <row r="80" spans="1:5" ht="21" x14ac:dyDescent="0.2">
      <c r="A80" s="153" t="str">
        <f t="shared" si="7"/>
        <v/>
      </c>
      <c r="B80" s="149">
        <f t="shared" si="5"/>
        <v>2245.2502863677973</v>
      </c>
      <c r="C80" s="146">
        <f t="shared" si="8"/>
        <v>-75.974338689286881</v>
      </c>
      <c r="D80" s="146">
        <f t="shared" si="6"/>
        <v>2321.2246250570843</v>
      </c>
      <c r="E80" s="144">
        <f t="shared" si="2"/>
        <v>-25113.526231843149</v>
      </c>
    </row>
    <row r="81" spans="1:5" ht="21" x14ac:dyDescent="0.2">
      <c r="A81" s="153" t="str">
        <f t="shared" si="7"/>
        <v/>
      </c>
      <c r="B81" s="149">
        <f t="shared" si="5"/>
        <v>2245.2502863677973</v>
      </c>
      <c r="C81" s="146">
        <f t="shared" si="8"/>
        <v>-83.711754106143829</v>
      </c>
      <c r="D81" s="146">
        <f t="shared" si="6"/>
        <v>2328.9620404739412</v>
      </c>
      <c r="E81" s="144">
        <f t="shared" si="2"/>
        <v>-27442.488272317089</v>
      </c>
    </row>
    <row r="82" spans="1:5" ht="21" x14ac:dyDescent="0.2">
      <c r="A82" s="153" t="str">
        <f t="shared" si="7"/>
        <v/>
      </c>
      <c r="B82" s="149">
        <f t="shared" si="5"/>
        <v>2245.2502863677973</v>
      </c>
      <c r="C82" s="146">
        <f t="shared" si="8"/>
        <v>-91.474960907723627</v>
      </c>
      <c r="D82" s="146">
        <f t="shared" si="6"/>
        <v>2336.7252472755208</v>
      </c>
      <c r="E82" s="144">
        <f t="shared" si="2"/>
        <v>-29779.213519592609</v>
      </c>
    </row>
    <row r="83" spans="1:5" ht="21" x14ac:dyDescent="0.2">
      <c r="A83" s="153" t="str">
        <f t="shared" si="7"/>
        <v/>
      </c>
      <c r="B83" s="149">
        <f t="shared" si="5"/>
        <v>2245.2502863677973</v>
      </c>
      <c r="C83" s="146">
        <f t="shared" si="8"/>
        <v>-99.264045065308707</v>
      </c>
      <c r="D83" s="146">
        <f t="shared" si="6"/>
        <v>2344.5143314331062</v>
      </c>
      <c r="E83" s="144">
        <f t="shared" si="2"/>
        <v>-32123.727851025717</v>
      </c>
    </row>
    <row r="84" spans="1:5" ht="21" x14ac:dyDescent="0.2">
      <c r="A84" s="153" t="str">
        <f t="shared" si="7"/>
        <v/>
      </c>
      <c r="B84" s="149">
        <f t="shared" si="5"/>
        <v>2245.2502863677973</v>
      </c>
      <c r="C84" s="146">
        <f t="shared" si="8"/>
        <v>-107.07909283675239</v>
      </c>
      <c r="D84" s="146">
        <f t="shared" si="6"/>
        <v>2352.3293792045497</v>
      </c>
      <c r="E84" s="144">
        <f t="shared" si="2"/>
        <v>-34476.057230230268</v>
      </c>
    </row>
    <row r="85" spans="1:5" ht="21" x14ac:dyDescent="0.2">
      <c r="A85" s="153" t="str">
        <f t="shared" si="7"/>
        <v/>
      </c>
      <c r="B85" s="149">
        <f t="shared" si="5"/>
        <v>2245.2502863677973</v>
      </c>
      <c r="C85" s="146">
        <f t="shared" si="8"/>
        <v>-114.92019076743424</v>
      </c>
      <c r="D85" s="146">
        <f t="shared" si="6"/>
        <v>2360.1704771352315</v>
      </c>
      <c r="E85" s="144">
        <f t="shared" si="2"/>
        <v>-36836.227707365499</v>
      </c>
    </row>
    <row r="86" spans="1:5" ht="21" x14ac:dyDescent="0.2">
      <c r="A86" s="153" t="str">
        <f t="shared" si="7"/>
        <v/>
      </c>
      <c r="B86" s="149">
        <f t="shared" si="5"/>
        <v>2245.2502863677973</v>
      </c>
      <c r="C86" s="146">
        <f t="shared" si="8"/>
        <v>-122.78742569121833</v>
      </c>
      <c r="D86" s="146">
        <f t="shared" si="6"/>
        <v>2368.0377120590156</v>
      </c>
      <c r="E86" s="144">
        <f t="shared" si="2"/>
        <v>-39204.265419424511</v>
      </c>
    </row>
    <row r="87" spans="1:5" ht="21" x14ac:dyDescent="0.2">
      <c r="A87" s="153" t="str">
        <f t="shared" si="7"/>
        <v/>
      </c>
      <c r="B87" s="149">
        <f t="shared" si="5"/>
        <v>2245.2502863677973</v>
      </c>
      <c r="C87" s="146">
        <f t="shared" si="8"/>
        <v>-130.68088473141503</v>
      </c>
      <c r="D87" s="146">
        <f t="shared" si="6"/>
        <v>2375.9311710992124</v>
      </c>
      <c r="E87" s="144">
        <f t="shared" si="2"/>
        <v>-41580.196590523723</v>
      </c>
    </row>
    <row r="88" spans="1:5" ht="21" x14ac:dyDescent="0.2">
      <c r="A88" s="153" t="str">
        <f t="shared" si="7"/>
        <v/>
      </c>
      <c r="B88" s="149">
        <f t="shared" si="5"/>
        <v>2245.2502863677973</v>
      </c>
      <c r="C88" s="146">
        <f t="shared" si="8"/>
        <v>-138.60065530174575</v>
      </c>
      <c r="D88" s="146">
        <f t="shared" si="6"/>
        <v>2383.8509416695433</v>
      </c>
      <c r="E88" s="144">
        <f t="shared" si="2"/>
        <v>-43964.047532193268</v>
      </c>
    </row>
    <row r="89" spans="1:5" ht="21" x14ac:dyDescent="0.2">
      <c r="A89" s="153" t="str">
        <f t="shared" si="7"/>
        <v/>
      </c>
      <c r="B89" s="149">
        <f t="shared" si="5"/>
        <v>2245.2502863677973</v>
      </c>
      <c r="C89" s="146">
        <f t="shared" si="8"/>
        <v>-146.54682510731089</v>
      </c>
      <c r="D89" s="146">
        <f t="shared" si="6"/>
        <v>2391.7971114751081</v>
      </c>
      <c r="E89" s="144">
        <f t="shared" si="2"/>
        <v>-46355.844643668373</v>
      </c>
    </row>
    <row r="90" spans="1:5" ht="21" x14ac:dyDescent="0.2">
      <c r="A90" s="153" t="str">
        <f t="shared" si="7"/>
        <v/>
      </c>
      <c r="B90" s="149">
        <f t="shared" si="5"/>
        <v>2245.2502863677973</v>
      </c>
      <c r="C90" s="146">
        <f t="shared" si="8"/>
        <v>-154.51948214556126</v>
      </c>
      <c r="D90" s="146">
        <f t="shared" si="6"/>
        <v>2399.7697685133585</v>
      </c>
      <c r="E90" s="144">
        <f t="shared" si="2"/>
        <v>-48755.614412181734</v>
      </c>
    </row>
    <row r="91" spans="1:5" ht="21" x14ac:dyDescent="0.2">
      <c r="A91" s="153" t="str">
        <f t="shared" si="7"/>
        <v/>
      </c>
      <c r="B91" s="149">
        <f t="shared" si="5"/>
        <v>2245.2502863677973</v>
      </c>
      <c r="C91" s="146">
        <f t="shared" si="8"/>
        <v>-162.51871470727244</v>
      </c>
      <c r="D91" s="146">
        <f t="shared" si="6"/>
        <v>2407.7690010750698</v>
      </c>
      <c r="E91" s="144">
        <f t="shared" si="2"/>
        <v>-51163.383413256801</v>
      </c>
    </row>
    <row r="92" spans="1:5" ht="21" x14ac:dyDescent="0.2">
      <c r="A92" s="153" t="str">
        <f t="shared" si="7"/>
        <v/>
      </c>
      <c r="B92" s="149">
        <f t="shared" si="5"/>
        <v>2245.2502863677973</v>
      </c>
      <c r="C92" s="146">
        <f t="shared" si="8"/>
        <v>-170.54461137752267</v>
      </c>
      <c r="D92" s="146">
        <f t="shared" si="6"/>
        <v>2415.7948977453202</v>
      </c>
      <c r="E92" s="144">
        <f t="shared" si="2"/>
        <v>-53579.178311002121</v>
      </c>
    </row>
    <row r="93" spans="1:5" ht="21" x14ac:dyDescent="0.2">
      <c r="A93" s="153" t="str">
        <f t="shared" si="7"/>
        <v/>
      </c>
      <c r="B93" s="149">
        <f t="shared" si="5"/>
        <v>2245.2502863677973</v>
      </c>
      <c r="C93" s="146">
        <f t="shared" si="8"/>
        <v>-178.59726103667376</v>
      </c>
      <c r="D93" s="146">
        <f t="shared" si="6"/>
        <v>2423.8475474044712</v>
      </c>
      <c r="E93" s="144">
        <f t="shared" si="2"/>
        <v>-56003.025858406589</v>
      </c>
    </row>
    <row r="94" spans="1:5" ht="21" x14ac:dyDescent="0.2">
      <c r="A94" s="153" t="str">
        <f t="shared" si="7"/>
        <v/>
      </c>
      <c r="B94" s="149">
        <f t="shared" si="5"/>
        <v>2245.2502863677973</v>
      </c>
      <c r="C94" s="146">
        <f t="shared" si="8"/>
        <v>-186.67675286135531</v>
      </c>
      <c r="D94" s="146">
        <f t="shared" si="6"/>
        <v>2431.9270392291528</v>
      </c>
      <c r="E94" s="144">
        <f t="shared" si="2"/>
        <v>-58434.95289763574</v>
      </c>
    </row>
    <row r="95" spans="1:5" ht="21" x14ac:dyDescent="0.2">
      <c r="A95" s="153" t="str">
        <f t="shared" si="7"/>
        <v/>
      </c>
      <c r="B95" s="149">
        <f t="shared" si="5"/>
        <v>2245.2502863677973</v>
      </c>
      <c r="C95" s="146">
        <f t="shared" si="8"/>
        <v>-194.78317632545247</v>
      </c>
      <c r="D95" s="146">
        <f t="shared" si="6"/>
        <v>2440.0334626932499</v>
      </c>
      <c r="E95" s="144">
        <f t="shared" si="2"/>
        <v>-60874.986360328992</v>
      </c>
    </row>
    <row r="96" spans="1:5" ht="21" x14ac:dyDescent="0.2">
      <c r="A96" s="153" t="str">
        <f t="shared" si="7"/>
        <v/>
      </c>
      <c r="B96" s="149">
        <f t="shared" si="5"/>
        <v>2245.2502863677973</v>
      </c>
      <c r="C96" s="146">
        <f t="shared" si="8"/>
        <v>-202.91662120109663</v>
      </c>
      <c r="D96" s="146">
        <f t="shared" si="6"/>
        <v>2448.1669075688942</v>
      </c>
      <c r="E96" s="144">
        <f t="shared" si="2"/>
        <v>-63323.153267897884</v>
      </c>
    </row>
    <row r="97" spans="1:5" ht="21" x14ac:dyDescent="0.2">
      <c r="A97" s="153" t="str">
        <f t="shared" si="7"/>
        <v/>
      </c>
      <c r="B97" s="149">
        <f t="shared" si="5"/>
        <v>2245.2502863677973</v>
      </c>
      <c r="C97" s="146">
        <f t="shared" si="8"/>
        <v>-211.07717755965962</v>
      </c>
      <c r="D97" s="146">
        <f t="shared" si="6"/>
        <v>2456.3274639274568</v>
      </c>
      <c r="E97" s="144">
        <f t="shared" si="2"/>
        <v>-65779.480731825344</v>
      </c>
    </row>
    <row r="98" spans="1:5" ht="21" x14ac:dyDescent="0.2">
      <c r="A98" s="153" t="str">
        <f t="shared" si="7"/>
        <v/>
      </c>
      <c r="B98" s="149">
        <f t="shared" si="5"/>
        <v>2245.2502863677973</v>
      </c>
      <c r="C98" s="146">
        <f t="shared" si="8"/>
        <v>-219.26493577275116</v>
      </c>
      <c r="D98" s="146">
        <f t="shared" si="6"/>
        <v>2464.5152221405483</v>
      </c>
      <c r="E98" s="144">
        <f t="shared" si="2"/>
        <v>-68243.995953965888</v>
      </c>
    </row>
    <row r="99" spans="1:5" ht="21" x14ac:dyDescent="0.2">
      <c r="A99" s="153" t="str">
        <f t="shared" si="7"/>
        <v/>
      </c>
      <c r="B99" s="149">
        <f t="shared" si="5"/>
        <v>2245.2502863677973</v>
      </c>
      <c r="C99" s="146">
        <f t="shared" si="8"/>
        <v>-227.47998651321961</v>
      </c>
      <c r="D99" s="146">
        <f t="shared" si="6"/>
        <v>2472.7302728810168</v>
      </c>
      <c r="E99" s="144">
        <f t="shared" si="2"/>
        <v>-70716.726226846906</v>
      </c>
    </row>
    <row r="100" spans="1:5" ht="21" x14ac:dyDescent="0.2">
      <c r="A100" s="153" t="str">
        <f t="shared" si="7"/>
        <v/>
      </c>
      <c r="B100" s="149">
        <f t="shared" si="5"/>
        <v>2245.2502863677973</v>
      </c>
      <c r="C100" s="146">
        <f t="shared" si="8"/>
        <v>-235.72242075615634</v>
      </c>
      <c r="D100" s="146">
        <f t="shared" si="6"/>
        <v>2480.9727071239536</v>
      </c>
      <c r="E100" s="144">
        <f t="shared" si="2"/>
        <v>-73197.698933970853</v>
      </c>
    </row>
    <row r="101" spans="1:5" ht="21" x14ac:dyDescent="0.2">
      <c r="A101" s="153" t="str">
        <f t="shared" si="7"/>
        <v/>
      </c>
      <c r="B101" s="149">
        <f t="shared" si="5"/>
        <v>2245.2502863677973</v>
      </c>
      <c r="C101" s="146">
        <f t="shared" si="8"/>
        <v>-243.99232977990286</v>
      </c>
      <c r="D101" s="146">
        <f t="shared" si="6"/>
        <v>2489.2426161477001</v>
      </c>
      <c r="E101" s="144">
        <f t="shared" si="2"/>
        <v>-75686.941550118558</v>
      </c>
    </row>
    <row r="102" spans="1:5" ht="21" x14ac:dyDescent="0.2">
      <c r="A102" s="153" t="str">
        <f t="shared" si="7"/>
        <v/>
      </c>
      <c r="B102" s="149">
        <f t="shared" si="5"/>
        <v>2245.2502863677973</v>
      </c>
      <c r="C102" s="146">
        <f t="shared" si="8"/>
        <v>-252.28980516706187</v>
      </c>
      <c r="D102" s="146">
        <f t="shared" si="6"/>
        <v>2497.5400915348591</v>
      </c>
      <c r="E102" s="144">
        <f t="shared" si="2"/>
        <v>-78184.481641653416</v>
      </c>
    </row>
    <row r="103" spans="1:5" ht="21" x14ac:dyDescent="0.2">
      <c r="A103" s="153" t="str">
        <f t="shared" si="7"/>
        <v/>
      </c>
      <c r="B103" s="149">
        <f t="shared" si="5"/>
        <v>2245.2502863677973</v>
      </c>
      <c r="C103" s="146">
        <f t="shared" si="8"/>
        <v>-260.61493880551137</v>
      </c>
      <c r="D103" s="146">
        <f t="shared" si="6"/>
        <v>2505.8652251733088</v>
      </c>
      <c r="E103" s="144">
        <f t="shared" si="2"/>
        <v>-80690.346866826731</v>
      </c>
    </row>
    <row r="104" spans="1:5" ht="21" x14ac:dyDescent="0.2">
      <c r="A104" s="153" t="str">
        <f t="shared" si="7"/>
        <v/>
      </c>
      <c r="B104" s="149">
        <f t="shared" si="5"/>
        <v>2245.2502863677973</v>
      </c>
      <c r="C104" s="146">
        <f t="shared" si="8"/>
        <v>-268.96782288942245</v>
      </c>
      <c r="D104" s="146">
        <f t="shared" si="6"/>
        <v>2514.21810925722</v>
      </c>
      <c r="E104" s="144">
        <f t="shared" si="2"/>
        <v>-83204.564976083944</v>
      </c>
    </row>
    <row r="105" spans="1:5" ht="21" x14ac:dyDescent="0.2">
      <c r="A105" s="153" t="str">
        <f t="shared" si="7"/>
        <v/>
      </c>
      <c r="B105" s="149">
        <f t="shared" si="5"/>
        <v>2245.2502863677973</v>
      </c>
      <c r="C105" s="146">
        <f t="shared" si="8"/>
        <v>-277.34854992027982</v>
      </c>
      <c r="D105" s="146">
        <f t="shared" si="6"/>
        <v>2522.5988362880771</v>
      </c>
      <c r="E105" s="144">
        <f t="shared" si="2"/>
        <v>-85727.163812372019</v>
      </c>
    </row>
    <row r="106" spans="1:5" ht="21" x14ac:dyDescent="0.2">
      <c r="A106" s="153" t="str">
        <f t="shared" si="7"/>
        <v/>
      </c>
      <c r="B106" s="149">
        <f t="shared" si="5"/>
        <v>2245.2502863677973</v>
      </c>
      <c r="C106" s="146">
        <f t="shared" si="8"/>
        <v>-285.75721270790672</v>
      </c>
      <c r="D106" s="146">
        <f t="shared" si="6"/>
        <v>2531.0074990757039</v>
      </c>
      <c r="E106" s="144">
        <f t="shared" si="2"/>
        <v>-88258.171311447717</v>
      </c>
    </row>
    <row r="107" spans="1:5" ht="21" x14ac:dyDescent="0.2">
      <c r="A107" s="153" t="str">
        <f t="shared" si="7"/>
        <v/>
      </c>
      <c r="B107" s="149">
        <f t="shared" si="5"/>
        <v>2245.2502863677973</v>
      </c>
      <c r="C107" s="146">
        <f t="shared" si="8"/>
        <v>-294.19390437149241</v>
      </c>
      <c r="D107" s="146">
        <f t="shared" si="6"/>
        <v>2539.4441907392898</v>
      </c>
      <c r="E107" s="144">
        <f t="shared" si="2"/>
        <v>-90797.615502187007</v>
      </c>
    </row>
    <row r="108" spans="1:5" ht="21" x14ac:dyDescent="0.2">
      <c r="A108" s="153" t="str">
        <f t="shared" si="7"/>
        <v/>
      </c>
      <c r="B108" s="149">
        <f t="shared" si="5"/>
        <v>2245.2502863677973</v>
      </c>
      <c r="C108" s="146">
        <f t="shared" si="8"/>
        <v>-302.65871834062335</v>
      </c>
      <c r="D108" s="146">
        <f t="shared" si="6"/>
        <v>2547.9090047084205</v>
      </c>
      <c r="E108" s="144">
        <f t="shared" si="2"/>
        <v>-93345.524506895425</v>
      </c>
    </row>
    <row r="109" spans="1:5" ht="21" x14ac:dyDescent="0.2">
      <c r="A109" s="153" t="str">
        <f t="shared" si="7"/>
        <v/>
      </c>
      <c r="B109" s="149">
        <f t="shared" si="5"/>
        <v>2245.2502863677973</v>
      </c>
      <c r="C109" s="146">
        <f t="shared" si="8"/>
        <v>-311.15174835631808</v>
      </c>
      <c r="D109" s="146">
        <f t="shared" si="6"/>
        <v>2556.4020347241153</v>
      </c>
      <c r="E109" s="144">
        <f t="shared" si="2"/>
        <v>-95901.926541619541</v>
      </c>
    </row>
    <row r="110" spans="1:5" ht="21" x14ac:dyDescent="0.2">
      <c r="A110" s="153" t="str">
        <f t="shared" si="7"/>
        <v/>
      </c>
      <c r="B110" s="149">
        <f t="shared" si="5"/>
        <v>2245.2502863677973</v>
      </c>
      <c r="C110" s="146">
        <f t="shared" si="8"/>
        <v>-319.67308847206516</v>
      </c>
      <c r="D110" s="146">
        <f t="shared" si="6"/>
        <v>2564.9233748398624</v>
      </c>
      <c r="E110" s="144">
        <f t="shared" si="2"/>
        <v>-98466.84991645941</v>
      </c>
    </row>
    <row r="111" spans="1:5" ht="21" x14ac:dyDescent="0.2">
      <c r="A111" s="153" t="str">
        <f t="shared" si="7"/>
        <v/>
      </c>
      <c r="B111" s="149">
        <f t="shared" si="5"/>
        <v>2245.2502863677973</v>
      </c>
      <c r="C111" s="146">
        <f t="shared" si="8"/>
        <v>-328.22283305486468</v>
      </c>
      <c r="D111" s="146">
        <f t="shared" si="6"/>
        <v>2573.473119422662</v>
      </c>
      <c r="E111" s="144">
        <f t="shared" si="2"/>
        <v>-101040.32303588207</v>
      </c>
    </row>
    <row r="112" spans="1:5" ht="21" x14ac:dyDescent="0.2">
      <c r="A112" s="153" t="str">
        <f t="shared" si="7"/>
        <v/>
      </c>
      <c r="B112" s="149">
        <f t="shared" si="5"/>
        <v>2245.2502863677973</v>
      </c>
      <c r="C112" s="146">
        <f t="shared" si="8"/>
        <v>-336.8010767862736</v>
      </c>
      <c r="D112" s="146">
        <f t="shared" si="6"/>
        <v>2582.0513631540707</v>
      </c>
      <c r="E112" s="144">
        <f t="shared" si="2"/>
        <v>-103622.37439903614</v>
      </c>
    </row>
    <row r="113" spans="1:5" ht="21" x14ac:dyDescent="0.2">
      <c r="A113" s="153" t="str">
        <f t="shared" si="7"/>
        <v/>
      </c>
      <c r="B113" s="149">
        <f t="shared" si="5"/>
        <v>2245.2502863677973</v>
      </c>
      <c r="C113" s="146">
        <f t="shared" si="8"/>
        <v>-345.40791466345382</v>
      </c>
      <c r="D113" s="146">
        <f t="shared" si="6"/>
        <v>2590.6582010312513</v>
      </c>
      <c r="E113" s="144">
        <f t="shared" si="2"/>
        <v>-106213.0326000674</v>
      </c>
    </row>
    <row r="114" spans="1:5" ht="21" x14ac:dyDescent="0.2">
      <c r="A114" s="153" t="str">
        <f t="shared" si="7"/>
        <v/>
      </c>
      <c r="B114" s="149">
        <f t="shared" si="5"/>
        <v>2245.2502863677973</v>
      </c>
      <c r="C114" s="146">
        <f t="shared" si="8"/>
        <v>-354.04344200022462</v>
      </c>
      <c r="D114" s="146">
        <f t="shared" si="6"/>
        <v>2599.2937283680221</v>
      </c>
      <c r="E114" s="144">
        <f t="shared" si="2"/>
        <v>-108812.32632843542</v>
      </c>
    </row>
    <row r="115" spans="1:5" ht="21" x14ac:dyDescent="0.2">
      <c r="A115" s="153" t="str">
        <f t="shared" si="7"/>
        <v/>
      </c>
      <c r="B115" s="149">
        <f t="shared" si="5"/>
        <v>2245.2502863677973</v>
      </c>
      <c r="C115" s="146">
        <f t="shared" si="8"/>
        <v>-362.70775442811805</v>
      </c>
      <c r="D115" s="146">
        <f t="shared" si="6"/>
        <v>2607.9580407959156</v>
      </c>
      <c r="E115" s="144">
        <f t="shared" si="2"/>
        <v>-111420.28436923133</v>
      </c>
    </row>
    <row r="116" spans="1:5" ht="21" x14ac:dyDescent="0.2">
      <c r="A116" s="153" t="str">
        <f t="shared" si="7"/>
        <v/>
      </c>
      <c r="B116" s="149">
        <f t="shared" si="5"/>
        <v>2245.2502863677973</v>
      </c>
      <c r="C116" s="146">
        <f t="shared" si="8"/>
        <v>-371.40094789743779</v>
      </c>
      <c r="D116" s="146">
        <f t="shared" si="6"/>
        <v>2616.651234265235</v>
      </c>
      <c r="E116" s="144">
        <f t="shared" si="2"/>
        <v>-114036.93560349656</v>
      </c>
    </row>
    <row r="117" spans="1:5" ht="21" x14ac:dyDescent="0.2">
      <c r="A117" s="153" t="str">
        <f t="shared" si="7"/>
        <v/>
      </c>
      <c r="B117" s="149">
        <f t="shared" si="5"/>
        <v>2245.2502863677973</v>
      </c>
      <c r="C117" s="146">
        <f t="shared" si="8"/>
        <v>-380.12311867832187</v>
      </c>
      <c r="D117" s="146">
        <f t="shared" si="6"/>
        <v>2625.3734050461194</v>
      </c>
      <c r="E117" s="144">
        <f t="shared" si="2"/>
        <v>-116662.30900854268</v>
      </c>
    </row>
    <row r="118" spans="1:5" ht="21" x14ac:dyDescent="0.2">
      <c r="A118" s="153" t="str">
        <f t="shared" si="7"/>
        <v/>
      </c>
      <c r="B118" s="149">
        <f t="shared" si="5"/>
        <v>2245.2502863677973</v>
      </c>
      <c r="C118" s="146">
        <f t="shared" si="8"/>
        <v>-388.87436336180895</v>
      </c>
      <c r="D118" s="146">
        <f t="shared" si="6"/>
        <v>2634.1246497296061</v>
      </c>
      <c r="E118" s="144">
        <f t="shared" si="2"/>
        <v>-119296.43365827229</v>
      </c>
    </row>
    <row r="119" spans="1:5" ht="21" x14ac:dyDescent="0.2">
      <c r="A119" s="153" t="str">
        <f t="shared" si="7"/>
        <v/>
      </c>
      <c r="B119" s="149">
        <f t="shared" si="5"/>
        <v>2245.2502863677973</v>
      </c>
      <c r="C119" s="146">
        <f t="shared" si="8"/>
        <v>-397.6547788609077</v>
      </c>
      <c r="D119" s="146">
        <f t="shared" si="6"/>
        <v>2642.9050652287051</v>
      </c>
      <c r="E119" s="144">
        <f t="shared" si="2"/>
        <v>-121939.338723501</v>
      </c>
    </row>
    <row r="120" spans="1:5" ht="21" x14ac:dyDescent="0.2">
      <c r="A120" s="153" t="str">
        <f t="shared" si="7"/>
        <v/>
      </c>
      <c r="B120" s="149">
        <f t="shared" si="5"/>
        <v>2245.2502863677973</v>
      </c>
      <c r="C120" s="146">
        <f t="shared" si="8"/>
        <v>-406.46446241167001</v>
      </c>
      <c r="D120" s="146">
        <f t="shared" si="6"/>
        <v>2651.7147487794673</v>
      </c>
      <c r="E120" s="144">
        <f t="shared" si="2"/>
        <v>-124591.05347228047</v>
      </c>
    </row>
    <row r="121" spans="1:5" ht="21" x14ac:dyDescent="0.2">
      <c r="A121" s="153" t="str">
        <f t="shared" si="7"/>
        <v/>
      </c>
      <c r="B121" s="149">
        <f t="shared" si="5"/>
        <v>2245.2502863677973</v>
      </c>
      <c r="C121" s="146">
        <f t="shared" si="8"/>
        <v>-415.30351157426827</v>
      </c>
      <c r="D121" s="146">
        <f t="shared" si="6"/>
        <v>2660.5537979420656</v>
      </c>
      <c r="E121" s="144">
        <f t="shared" si="2"/>
        <v>-127251.60727022254</v>
      </c>
    </row>
    <row r="122" spans="1:5" ht="21" x14ac:dyDescent="0.2">
      <c r="A122" s="153" t="str">
        <f t="shared" si="7"/>
        <v/>
      </c>
      <c r="B122" s="149">
        <f t="shared" si="5"/>
        <v>2245.2502863677973</v>
      </c>
      <c r="C122" s="146">
        <f t="shared" si="8"/>
        <v>-424.17202423407508</v>
      </c>
      <c r="D122" s="146">
        <f t="shared" si="6"/>
        <v>2669.4223106018726</v>
      </c>
      <c r="E122" s="144">
        <f t="shared" si="2"/>
        <v>-129921.02958082441</v>
      </c>
    </row>
    <row r="123" spans="1:5" ht="21" x14ac:dyDescent="0.2">
      <c r="A123" s="153" t="str">
        <f t="shared" si="7"/>
        <v/>
      </c>
      <c r="B123" s="149">
        <f t="shared" si="5"/>
        <v>2245.2502863677973</v>
      </c>
      <c r="C123" s="146">
        <f t="shared" si="8"/>
        <v>-433.07009860274803</v>
      </c>
      <c r="D123" s="146">
        <f t="shared" si="6"/>
        <v>2678.3203849705455</v>
      </c>
      <c r="E123" s="144">
        <f t="shared" si="2"/>
        <v>-132599.34996579494</v>
      </c>
    </row>
    <row r="124" spans="1:5" ht="21" x14ac:dyDescent="0.2">
      <c r="A124" s="153" t="str">
        <f t="shared" si="7"/>
        <v/>
      </c>
      <c r="B124" s="149">
        <f t="shared" si="5"/>
        <v>2245.2502863677973</v>
      </c>
      <c r="C124" s="146">
        <f t="shared" si="8"/>
        <v>-441.99783321931653</v>
      </c>
      <c r="D124" s="146">
        <f t="shared" si="6"/>
        <v>2687.2481195871137</v>
      </c>
      <c r="E124" s="144">
        <f t="shared" si="2"/>
        <v>-135286.59808538205</v>
      </c>
    </row>
    <row r="125" spans="1:5" ht="21" x14ac:dyDescent="0.2">
      <c r="A125" s="153" t="str">
        <f t="shared" si="7"/>
        <v/>
      </c>
      <c r="B125" s="149">
        <f t="shared" si="5"/>
        <v>2245.2502863677973</v>
      </c>
      <c r="C125" s="146">
        <f t="shared" si="8"/>
        <v>-450.95532695127349</v>
      </c>
      <c r="D125" s="146">
        <f t="shared" si="6"/>
        <v>2696.2056133190708</v>
      </c>
      <c r="E125" s="144">
        <f t="shared" si="2"/>
        <v>-137982.80369870111</v>
      </c>
    </row>
    <row r="126" spans="1:5" ht="21" x14ac:dyDescent="0.2">
      <c r="A126" s="153" t="str">
        <f t="shared" si="7"/>
        <v/>
      </c>
      <c r="B126" s="149">
        <f t="shared" si="5"/>
        <v>2245.2502863677973</v>
      </c>
      <c r="C126" s="146">
        <f t="shared" si="8"/>
        <v>-459.94267899567041</v>
      </c>
      <c r="D126" s="146">
        <f t="shared" si="6"/>
        <v>2705.1929653634679</v>
      </c>
      <c r="E126" s="144">
        <f t="shared" si="2"/>
        <v>-140687.99666406459</v>
      </c>
    </row>
    <row r="127" spans="1:5" ht="21" x14ac:dyDescent="0.2">
      <c r="A127" s="153" t="str">
        <f t="shared" si="7"/>
        <v/>
      </c>
      <c r="B127" s="149">
        <f t="shared" si="5"/>
        <v>2245.2502863677973</v>
      </c>
      <c r="C127" s="146">
        <f t="shared" si="8"/>
        <v>-468.95998888021535</v>
      </c>
      <c r="D127" s="146">
        <f t="shared" si="6"/>
        <v>2714.2102752480127</v>
      </c>
      <c r="E127" s="144">
        <f t="shared" si="2"/>
        <v>-143402.2069393126</v>
      </c>
    </row>
    <row r="128" spans="1:5" ht="21" x14ac:dyDescent="0.2">
      <c r="A128" s="153" t="str">
        <f t="shared" si="7"/>
        <v/>
      </c>
      <c r="B128" s="149">
        <f t="shared" si="5"/>
        <v>2245.2502863677973</v>
      </c>
      <c r="C128" s="146">
        <f t="shared" si="8"/>
        <v>-478.00735646437533</v>
      </c>
      <c r="D128" s="146">
        <f t="shared" si="6"/>
        <v>2723.2576428321727</v>
      </c>
      <c r="E128" s="144">
        <f t="shared" si="2"/>
        <v>-146125.46458214478</v>
      </c>
    </row>
    <row r="129" spans="1:5" ht="21" x14ac:dyDescent="0.2">
      <c r="A129" s="153" t="str">
        <f t="shared" si="7"/>
        <v/>
      </c>
      <c r="B129" s="149">
        <f t="shared" si="5"/>
        <v>2245.2502863677973</v>
      </c>
      <c r="C129" s="146">
        <f t="shared" si="8"/>
        <v>-487.0848819404826</v>
      </c>
      <c r="D129" s="146">
        <f t="shared" si="6"/>
        <v>2732.3351683082801</v>
      </c>
      <c r="E129" s="144">
        <f t="shared" si="2"/>
        <v>-148857.79975045306</v>
      </c>
    </row>
    <row r="130" spans="1:5" ht="21" x14ac:dyDescent="0.2">
      <c r="A130" s="153" t="str">
        <f t="shared" si="7"/>
        <v/>
      </c>
      <c r="B130" s="149">
        <f t="shared" si="5"/>
        <v>2245.2502863677973</v>
      </c>
      <c r="C130" s="146">
        <f t="shared" si="8"/>
        <v>-496.19266583484358</v>
      </c>
      <c r="D130" s="146">
        <f t="shared" si="6"/>
        <v>2741.4429522026408</v>
      </c>
      <c r="E130" s="144">
        <f t="shared" si="2"/>
        <v>-151599.2427026557</v>
      </c>
    </row>
    <row r="131" spans="1:5" ht="21" x14ac:dyDescent="0.2">
      <c r="A131" s="153" t="str">
        <f t="shared" si="7"/>
        <v/>
      </c>
      <c r="B131" s="149">
        <f t="shared" si="5"/>
        <v>2245.2502863677973</v>
      </c>
      <c r="C131" s="146">
        <f t="shared" si="8"/>
        <v>-505.33080900885233</v>
      </c>
      <c r="D131" s="146">
        <f t="shared" si="6"/>
        <v>2750.5810953766495</v>
      </c>
      <c r="E131" s="144">
        <f t="shared" si="2"/>
        <v>-154349.82379803236</v>
      </c>
    </row>
    <row r="132" spans="1:5" ht="21" x14ac:dyDescent="0.2">
      <c r="A132" s="153" t="str">
        <f t="shared" si="7"/>
        <v/>
      </c>
      <c r="B132" s="149">
        <f t="shared" si="5"/>
        <v>2245.2502863677973</v>
      </c>
      <c r="C132" s="146">
        <f t="shared" si="8"/>
        <v>-514.49941266010785</v>
      </c>
      <c r="D132" s="146">
        <f t="shared" si="6"/>
        <v>2759.7496990279051</v>
      </c>
      <c r="E132" s="144">
        <f t="shared" si="2"/>
        <v>-157109.57349706028</v>
      </c>
    </row>
    <row r="133" spans="1:5" ht="21" x14ac:dyDescent="0.2">
      <c r="A133" s="153" t="str">
        <f t="shared" si="7"/>
        <v/>
      </c>
      <c r="B133" s="149">
        <f t="shared" si="5"/>
        <v>2245.2502863677973</v>
      </c>
      <c r="C133" s="146">
        <f t="shared" si="8"/>
        <v>-523.69857832353421</v>
      </c>
      <c r="D133" s="146">
        <f t="shared" si="6"/>
        <v>2768.9488646913314</v>
      </c>
      <c r="E133" s="144">
        <f t="shared" si="2"/>
        <v>-159878.52236175162</v>
      </c>
    </row>
    <row r="134" spans="1:5" ht="21" x14ac:dyDescent="0.2">
      <c r="A134" s="153" t="str">
        <f t="shared" si="7"/>
        <v/>
      </c>
      <c r="B134" s="149">
        <f t="shared" si="5"/>
        <v>2245.2502863677973</v>
      </c>
      <c r="C134" s="146">
        <f t="shared" si="8"/>
        <v>-532.92840787250543</v>
      </c>
      <c r="D134" s="146">
        <f t="shared" si="6"/>
        <v>2778.1786942403028</v>
      </c>
      <c r="E134" s="144">
        <f t="shared" si="2"/>
        <v>-162656.70105599193</v>
      </c>
    </row>
    <row r="135" spans="1:5" ht="21" x14ac:dyDescent="0.2">
      <c r="A135" s="153" t="str">
        <f t="shared" si="7"/>
        <v/>
      </c>
      <c r="B135" s="149">
        <f t="shared" si="5"/>
        <v>2245.2502863677973</v>
      </c>
      <c r="C135" s="146">
        <f t="shared" si="8"/>
        <v>-542.18900351997308</v>
      </c>
      <c r="D135" s="146">
        <f t="shared" si="6"/>
        <v>2787.4392898877704</v>
      </c>
      <c r="E135" s="144">
        <f t="shared" si="2"/>
        <v>-165444.14034587971</v>
      </c>
    </row>
    <row r="136" spans="1:5" ht="21" x14ac:dyDescent="0.2">
      <c r="A136" s="153" t="str">
        <f t="shared" si="7"/>
        <v/>
      </c>
      <c r="B136" s="149">
        <f t="shared" si="5"/>
        <v>2245.2502863677973</v>
      </c>
      <c r="C136" s="146">
        <f t="shared" si="8"/>
        <v>-551.48046781959908</v>
      </c>
      <c r="D136" s="146">
        <f t="shared" si="6"/>
        <v>2796.7307541873965</v>
      </c>
      <c r="E136" s="144">
        <f t="shared" si="2"/>
        <v>-168240.8711000671</v>
      </c>
    </row>
    <row r="137" spans="1:5" ht="21" x14ac:dyDescent="0.2">
      <c r="A137" s="153" t="str">
        <f t="shared" si="7"/>
        <v/>
      </c>
      <c r="B137" s="149">
        <f t="shared" si="5"/>
        <v>2245.2502863677973</v>
      </c>
      <c r="C137" s="146">
        <f t="shared" si="8"/>
        <v>-560.8029036668903</v>
      </c>
      <c r="D137" s="146">
        <f t="shared" si="6"/>
        <v>2806.0531900346878</v>
      </c>
      <c r="E137" s="144">
        <f t="shared" si="2"/>
        <v>-171046.9242901018</v>
      </c>
    </row>
    <row r="138" spans="1:5" ht="21" x14ac:dyDescent="0.2">
      <c r="A138" s="153" t="str">
        <f t="shared" si="7"/>
        <v/>
      </c>
      <c r="B138" s="149">
        <f t="shared" ref="B138:B201" si="9">-PMT($C$4/$C$6,$C$5*$C$6,$C$3)</f>
        <v>2245.2502863677973</v>
      </c>
      <c r="C138" s="146">
        <f t="shared" si="8"/>
        <v>-570.15641430033941</v>
      </c>
      <c r="D138" s="146">
        <f t="shared" ref="D138:D201" si="10">B138-C138</f>
        <v>2815.4067006681366</v>
      </c>
      <c r="E138" s="144">
        <f t="shared" si="2"/>
        <v>-173862.33099076993</v>
      </c>
    </row>
    <row r="139" spans="1:5" ht="21" x14ac:dyDescent="0.2">
      <c r="A139" s="153" t="str">
        <f t="shared" ref="A139:A202" si="11">IF(A138&lt;&gt;"",IF(A138+1&gt;$C$5*$C$6,"",A138+1),"")</f>
        <v/>
      </c>
      <c r="B139" s="149">
        <f t="shared" si="9"/>
        <v>2245.2502863677973</v>
      </c>
      <c r="C139" s="146">
        <f t="shared" ref="C139:C202" si="12">IF(B139&lt;&gt;"",E138*$C$4/$C$6,"")</f>
        <v>-579.54110330256651</v>
      </c>
      <c r="D139" s="146">
        <f t="shared" si="10"/>
        <v>2824.791389670364</v>
      </c>
      <c r="E139" s="144">
        <f t="shared" si="2"/>
        <v>-176687.1223804403</v>
      </c>
    </row>
    <row r="140" spans="1:5" ht="21" x14ac:dyDescent="0.2">
      <c r="A140" s="153" t="str">
        <f t="shared" si="11"/>
        <v/>
      </c>
      <c r="B140" s="149">
        <f t="shared" si="9"/>
        <v>2245.2502863677973</v>
      </c>
      <c r="C140" s="146">
        <f t="shared" si="12"/>
        <v>-588.95707460146764</v>
      </c>
      <c r="D140" s="146">
        <f t="shared" si="10"/>
        <v>2834.2073609692652</v>
      </c>
      <c r="E140" s="144">
        <f t="shared" si="2"/>
        <v>-179521.32974140957</v>
      </c>
    </row>
    <row r="141" spans="1:5" ht="21" x14ac:dyDescent="0.2">
      <c r="A141" s="153" t="str">
        <f t="shared" si="11"/>
        <v/>
      </c>
      <c r="B141" s="149">
        <f t="shared" si="9"/>
        <v>2245.2502863677973</v>
      </c>
      <c r="C141" s="146">
        <f t="shared" si="12"/>
        <v>-598.40443247136523</v>
      </c>
      <c r="D141" s="146">
        <f t="shared" si="10"/>
        <v>2843.6547188391623</v>
      </c>
      <c r="E141" s="144">
        <f t="shared" si="2"/>
        <v>-182364.98446024873</v>
      </c>
    </row>
    <row r="142" spans="1:5" ht="21" x14ac:dyDescent="0.2">
      <c r="A142" s="153" t="str">
        <f t="shared" si="11"/>
        <v/>
      </c>
      <c r="B142" s="149">
        <f t="shared" si="9"/>
        <v>2245.2502863677973</v>
      </c>
      <c r="C142" s="146">
        <f t="shared" si="12"/>
        <v>-607.88328153416239</v>
      </c>
      <c r="D142" s="146">
        <f t="shared" si="10"/>
        <v>2853.1335679019599</v>
      </c>
      <c r="E142" s="144">
        <f t="shared" si="2"/>
        <v>-185218.1180281507</v>
      </c>
    </row>
    <row r="143" spans="1:5" ht="21" x14ac:dyDescent="0.2">
      <c r="A143" s="153" t="str">
        <f t="shared" si="11"/>
        <v/>
      </c>
      <c r="B143" s="149">
        <f t="shared" si="9"/>
        <v>2245.2502863677973</v>
      </c>
      <c r="C143" s="146">
        <f t="shared" si="12"/>
        <v>-617.39372676050232</v>
      </c>
      <c r="D143" s="146">
        <f t="shared" si="10"/>
        <v>2862.6440131282998</v>
      </c>
      <c r="E143" s="144">
        <f t="shared" si="2"/>
        <v>-188080.762041279</v>
      </c>
    </row>
    <row r="144" spans="1:5" ht="21" x14ac:dyDescent="0.2">
      <c r="A144" s="153" t="str">
        <f t="shared" si="11"/>
        <v/>
      </c>
      <c r="B144" s="149">
        <f t="shared" si="9"/>
        <v>2245.2502863677973</v>
      </c>
      <c r="C144" s="146">
        <f t="shared" si="12"/>
        <v>-626.93587347093001</v>
      </c>
      <c r="D144" s="146">
        <f t="shared" si="10"/>
        <v>2872.1861598387272</v>
      </c>
      <c r="E144" s="144">
        <f t="shared" si="2"/>
        <v>-190952.94820111772</v>
      </c>
    </row>
    <row r="145" spans="1:5" ht="21" x14ac:dyDescent="0.2">
      <c r="A145" s="153" t="str">
        <f t="shared" si="11"/>
        <v/>
      </c>
      <c r="B145" s="149">
        <f t="shared" si="9"/>
        <v>2245.2502863677973</v>
      </c>
      <c r="C145" s="146">
        <f t="shared" si="12"/>
        <v>-636.50982733705905</v>
      </c>
      <c r="D145" s="146">
        <f t="shared" si="10"/>
        <v>2881.7601137048564</v>
      </c>
      <c r="E145" s="144">
        <f t="shared" si="2"/>
        <v>-193834.70831482258</v>
      </c>
    </row>
    <row r="146" spans="1:5" ht="21" x14ac:dyDescent="0.2">
      <c r="A146" s="153" t="str">
        <f t="shared" si="11"/>
        <v/>
      </c>
      <c r="B146" s="149">
        <f t="shared" si="9"/>
        <v>2245.2502863677973</v>
      </c>
      <c r="C146" s="146">
        <f t="shared" si="12"/>
        <v>-646.11569438274194</v>
      </c>
      <c r="D146" s="146">
        <f t="shared" si="10"/>
        <v>2891.3659807505392</v>
      </c>
      <c r="E146" s="144">
        <f t="shared" si="2"/>
        <v>-196726.07429557311</v>
      </c>
    </row>
    <row r="147" spans="1:5" ht="21" x14ac:dyDescent="0.2">
      <c r="A147" s="153" t="str">
        <f t="shared" si="11"/>
        <v/>
      </c>
      <c r="B147" s="149">
        <f t="shared" si="9"/>
        <v>2245.2502863677973</v>
      </c>
      <c r="C147" s="146">
        <f t="shared" si="12"/>
        <v>-655.75358098524373</v>
      </c>
      <c r="D147" s="146">
        <f t="shared" si="10"/>
        <v>2901.0038673530412</v>
      </c>
      <c r="E147" s="144">
        <f t="shared" si="2"/>
        <v>-199627.07816292616</v>
      </c>
    </row>
    <row r="148" spans="1:5" ht="21" x14ac:dyDescent="0.2">
      <c r="A148" s="153" t="str">
        <f t="shared" si="11"/>
        <v/>
      </c>
      <c r="B148" s="149">
        <f t="shared" si="9"/>
        <v>2245.2502863677973</v>
      </c>
      <c r="C148" s="146">
        <f t="shared" si="12"/>
        <v>-665.42359387642057</v>
      </c>
      <c r="D148" s="146">
        <f t="shared" si="10"/>
        <v>2910.6738802442178</v>
      </c>
      <c r="E148" s="144">
        <f t="shared" si="2"/>
        <v>-202537.75204317039</v>
      </c>
    </row>
    <row r="149" spans="1:5" ht="21" x14ac:dyDescent="0.2">
      <c r="A149" s="153" t="str">
        <f t="shared" si="11"/>
        <v/>
      </c>
      <c r="B149" s="149">
        <f t="shared" si="9"/>
        <v>2245.2502863677973</v>
      </c>
      <c r="C149" s="146">
        <f t="shared" si="12"/>
        <v>-675.12584014390131</v>
      </c>
      <c r="D149" s="146">
        <f t="shared" si="10"/>
        <v>2920.3761265116987</v>
      </c>
      <c r="E149" s="144">
        <f t="shared" si="2"/>
        <v>-205458.12816968208</v>
      </c>
    </row>
    <row r="150" spans="1:5" ht="21" x14ac:dyDescent="0.2">
      <c r="A150" s="153" t="str">
        <f t="shared" si="11"/>
        <v/>
      </c>
      <c r="B150" s="149">
        <f t="shared" si="9"/>
        <v>2245.2502863677973</v>
      </c>
      <c r="C150" s="146">
        <f t="shared" si="12"/>
        <v>-684.86042723227365</v>
      </c>
      <c r="D150" s="146">
        <f t="shared" si="10"/>
        <v>2930.110713600071</v>
      </c>
      <c r="E150" s="144">
        <f t="shared" si="2"/>
        <v>-208388.23888328215</v>
      </c>
    </row>
    <row r="151" spans="1:5" ht="21" x14ac:dyDescent="0.2">
      <c r="A151" s="153" t="str">
        <f t="shared" si="11"/>
        <v/>
      </c>
      <c r="B151" s="149">
        <f t="shared" si="9"/>
        <v>2245.2502863677973</v>
      </c>
      <c r="C151" s="146">
        <f t="shared" si="12"/>
        <v>-694.62746294427382</v>
      </c>
      <c r="D151" s="146">
        <f t="shared" si="10"/>
        <v>2939.877749312071</v>
      </c>
      <c r="E151" s="144">
        <f t="shared" si="2"/>
        <v>-211328.1166325942</v>
      </c>
    </row>
    <row r="152" spans="1:5" ht="21" x14ac:dyDescent="0.2">
      <c r="A152" s="153" t="str">
        <f t="shared" si="11"/>
        <v/>
      </c>
      <c r="B152" s="149">
        <f t="shared" si="9"/>
        <v>2245.2502863677973</v>
      </c>
      <c r="C152" s="146">
        <f t="shared" si="12"/>
        <v>-704.42705544198077</v>
      </c>
      <c r="D152" s="146">
        <f t="shared" si="10"/>
        <v>2949.6773418097782</v>
      </c>
      <c r="E152" s="144">
        <f t="shared" si="2"/>
        <v>-214277.79397440399</v>
      </c>
    </row>
    <row r="153" spans="1:5" ht="21" x14ac:dyDescent="0.2">
      <c r="A153" s="153" t="str">
        <f t="shared" si="11"/>
        <v/>
      </c>
      <c r="B153" s="149">
        <f t="shared" si="9"/>
        <v>2245.2502863677973</v>
      </c>
      <c r="C153" s="146">
        <f t="shared" si="12"/>
        <v>-714.25931324801331</v>
      </c>
      <c r="D153" s="146">
        <f t="shared" si="10"/>
        <v>2959.5095996158107</v>
      </c>
      <c r="E153" s="144">
        <f t="shared" si="2"/>
        <v>-217237.30357401981</v>
      </c>
    </row>
    <row r="154" spans="1:5" ht="21" x14ac:dyDescent="0.2">
      <c r="A154" s="153" t="str">
        <f t="shared" si="11"/>
        <v/>
      </c>
      <c r="B154" s="149">
        <f t="shared" si="9"/>
        <v>2245.2502863677973</v>
      </c>
      <c r="C154" s="146">
        <f t="shared" si="12"/>
        <v>-724.12434524673279</v>
      </c>
      <c r="D154" s="146">
        <f t="shared" si="10"/>
        <v>2969.3746316145302</v>
      </c>
      <c r="E154" s="144">
        <f t="shared" si="2"/>
        <v>-220206.67820563435</v>
      </c>
    </row>
    <row r="155" spans="1:5" ht="21" x14ac:dyDescent="0.2">
      <c r="A155" s="153" t="str">
        <f t="shared" si="11"/>
        <v/>
      </c>
      <c r="B155" s="149">
        <f t="shared" si="9"/>
        <v>2245.2502863677973</v>
      </c>
      <c r="C155" s="146">
        <f t="shared" si="12"/>
        <v>-734.0222606854478</v>
      </c>
      <c r="D155" s="146">
        <f t="shared" si="10"/>
        <v>2979.272547053245</v>
      </c>
      <c r="E155" s="144">
        <f t="shared" si="2"/>
        <v>-223185.95075268758</v>
      </c>
    </row>
    <row r="156" spans="1:5" ht="21" x14ac:dyDescent="0.2">
      <c r="A156" s="153" t="str">
        <f t="shared" si="11"/>
        <v/>
      </c>
      <c r="B156" s="149">
        <f t="shared" si="9"/>
        <v>2245.2502863677973</v>
      </c>
      <c r="C156" s="146">
        <f t="shared" si="12"/>
        <v>-743.95316917562525</v>
      </c>
      <c r="D156" s="146">
        <f t="shared" si="10"/>
        <v>2989.2034555434225</v>
      </c>
      <c r="E156" s="144">
        <f t="shared" si="2"/>
        <v>-226175.15420823102</v>
      </c>
    </row>
    <row r="157" spans="1:5" ht="21" x14ac:dyDescent="0.2">
      <c r="A157" s="153" t="str">
        <f t="shared" si="11"/>
        <v/>
      </c>
      <c r="B157" s="149">
        <f t="shared" si="9"/>
        <v>2245.2502863677973</v>
      </c>
      <c r="C157" s="146">
        <f t="shared" si="12"/>
        <v>-753.91718069410342</v>
      </c>
      <c r="D157" s="146">
        <f t="shared" si="10"/>
        <v>2999.1674670619009</v>
      </c>
      <c r="E157" s="144">
        <f t="shared" si="2"/>
        <v>-229174.32167529291</v>
      </c>
    </row>
    <row r="158" spans="1:5" ht="21" x14ac:dyDescent="0.2">
      <c r="A158" s="153" t="str">
        <f t="shared" si="11"/>
        <v/>
      </c>
      <c r="B158" s="149">
        <f t="shared" si="9"/>
        <v>2245.2502863677973</v>
      </c>
      <c r="C158" s="146">
        <f t="shared" si="12"/>
        <v>-763.91440558430975</v>
      </c>
      <c r="D158" s="146">
        <f t="shared" si="10"/>
        <v>3009.1646919521072</v>
      </c>
      <c r="E158" s="144">
        <f t="shared" si="2"/>
        <v>-232183.48636724503</v>
      </c>
    </row>
    <row r="159" spans="1:5" ht="21" x14ac:dyDescent="0.2">
      <c r="A159" s="153" t="str">
        <f t="shared" si="11"/>
        <v/>
      </c>
      <c r="B159" s="149">
        <f t="shared" si="9"/>
        <v>2245.2502863677973</v>
      </c>
      <c r="C159" s="146">
        <f t="shared" si="12"/>
        <v>-773.94495455748347</v>
      </c>
      <c r="D159" s="146">
        <f t="shared" si="10"/>
        <v>3019.1952409252808</v>
      </c>
      <c r="E159" s="144">
        <f t="shared" si="2"/>
        <v>-235202.6816081703</v>
      </c>
    </row>
    <row r="160" spans="1:5" ht="21" x14ac:dyDescent="0.2">
      <c r="A160" s="153" t="str">
        <f t="shared" si="11"/>
        <v/>
      </c>
      <c r="B160" s="149">
        <f t="shared" si="9"/>
        <v>2245.2502863677973</v>
      </c>
      <c r="C160" s="146">
        <f t="shared" si="12"/>
        <v>-784.00893869390109</v>
      </c>
      <c r="D160" s="146">
        <f t="shared" si="10"/>
        <v>3029.2592250616985</v>
      </c>
      <c r="E160" s="144">
        <f t="shared" si="2"/>
        <v>-238231.94083323199</v>
      </c>
    </row>
    <row r="161" spans="1:5" ht="21" x14ac:dyDescent="0.2">
      <c r="A161" s="153" t="str">
        <f t="shared" si="11"/>
        <v/>
      </c>
      <c r="B161" s="149">
        <f t="shared" si="9"/>
        <v>2245.2502863677973</v>
      </c>
      <c r="C161" s="146">
        <f t="shared" si="12"/>
        <v>-794.10646944410666</v>
      </c>
      <c r="D161" s="146">
        <f t="shared" si="10"/>
        <v>3039.3567558119039</v>
      </c>
      <c r="E161" s="144">
        <f t="shared" si="2"/>
        <v>-241271.29758904388</v>
      </c>
    </row>
    <row r="162" spans="1:5" ht="21" x14ac:dyDescent="0.2">
      <c r="A162" s="153" t="str">
        <f t="shared" si="11"/>
        <v/>
      </c>
      <c r="B162" s="149">
        <f t="shared" si="9"/>
        <v>2245.2502863677973</v>
      </c>
      <c r="C162" s="146">
        <f t="shared" si="12"/>
        <v>-804.23765863014626</v>
      </c>
      <c r="D162" s="146">
        <f t="shared" si="10"/>
        <v>3049.4879449979435</v>
      </c>
      <c r="E162" s="144">
        <f t="shared" si="2"/>
        <v>-244320.78553404182</v>
      </c>
    </row>
    <row r="163" spans="1:5" ht="21" x14ac:dyDescent="0.2">
      <c r="A163" s="153" t="str">
        <f t="shared" si="11"/>
        <v/>
      </c>
      <c r="B163" s="149">
        <f t="shared" si="9"/>
        <v>2245.2502863677973</v>
      </c>
      <c r="C163" s="146">
        <f t="shared" si="12"/>
        <v>-814.40261844680606</v>
      </c>
      <c r="D163" s="146">
        <f t="shared" si="10"/>
        <v>3059.6529048146035</v>
      </c>
      <c r="E163" s="144">
        <f t="shared" si="2"/>
        <v>-247380.43843885642</v>
      </c>
    </row>
    <row r="164" spans="1:5" ht="21" x14ac:dyDescent="0.2">
      <c r="A164" s="153" t="str">
        <f t="shared" si="11"/>
        <v/>
      </c>
      <c r="B164" s="149">
        <f t="shared" si="9"/>
        <v>2245.2502863677973</v>
      </c>
      <c r="C164" s="146">
        <f t="shared" si="12"/>
        <v>-824.60146146285479</v>
      </c>
      <c r="D164" s="146">
        <f t="shared" si="10"/>
        <v>3069.8517478306521</v>
      </c>
      <c r="E164" s="144">
        <f t="shared" si="2"/>
        <v>-250450.29018668708</v>
      </c>
    </row>
    <row r="165" spans="1:5" ht="21" x14ac:dyDescent="0.2">
      <c r="A165" s="153" t="str">
        <f t="shared" si="11"/>
        <v/>
      </c>
      <c r="B165" s="149">
        <f t="shared" si="9"/>
        <v>2245.2502863677973</v>
      </c>
      <c r="C165" s="146">
        <f t="shared" si="12"/>
        <v>-834.83430062229036</v>
      </c>
      <c r="D165" s="146">
        <f t="shared" si="10"/>
        <v>3080.0845869900877</v>
      </c>
      <c r="E165" s="144">
        <f t="shared" si="2"/>
        <v>-253530.37477367718</v>
      </c>
    </row>
    <row r="166" spans="1:5" ht="21" x14ac:dyDescent="0.2">
      <c r="A166" s="153" t="str">
        <f t="shared" si="11"/>
        <v/>
      </c>
      <c r="B166" s="149">
        <f t="shared" si="9"/>
        <v>2245.2502863677973</v>
      </c>
      <c r="C166" s="146">
        <f t="shared" si="12"/>
        <v>-845.10124924559068</v>
      </c>
      <c r="D166" s="146">
        <f t="shared" si="10"/>
        <v>3090.351535613388</v>
      </c>
      <c r="E166" s="144">
        <f t="shared" si="2"/>
        <v>-256620.72630929056</v>
      </c>
    </row>
    <row r="167" spans="1:5" ht="21" x14ac:dyDescent="0.2">
      <c r="A167" s="153" t="str">
        <f t="shared" si="11"/>
        <v/>
      </c>
      <c r="B167" s="149">
        <f t="shared" si="9"/>
        <v>2245.2502863677973</v>
      </c>
      <c r="C167" s="146">
        <f t="shared" si="12"/>
        <v>-855.40242103096853</v>
      </c>
      <c r="D167" s="146">
        <f t="shared" si="10"/>
        <v>3100.6527073987659</v>
      </c>
      <c r="E167" s="144">
        <f t="shared" si="2"/>
        <v>-259721.37901668932</v>
      </c>
    </row>
    <row r="168" spans="1:5" ht="21" x14ac:dyDescent="0.2">
      <c r="A168" s="153" t="str">
        <f t="shared" si="11"/>
        <v/>
      </c>
      <c r="B168" s="149">
        <f t="shared" si="9"/>
        <v>2245.2502863677973</v>
      </c>
      <c r="C168" s="146">
        <f t="shared" si="12"/>
        <v>-865.73793005563118</v>
      </c>
      <c r="D168" s="146">
        <f t="shared" si="10"/>
        <v>3110.9882164234286</v>
      </c>
      <c r="E168" s="144">
        <f t="shared" si="2"/>
        <v>-262832.36723311275</v>
      </c>
    </row>
    <row r="169" spans="1:5" ht="21" x14ac:dyDescent="0.2">
      <c r="A169" s="153" t="str">
        <f t="shared" si="11"/>
        <v/>
      </c>
      <c r="B169" s="149">
        <f t="shared" si="9"/>
        <v>2245.2502863677973</v>
      </c>
      <c r="C169" s="146">
        <f t="shared" si="12"/>
        <v>-876.10789077704248</v>
      </c>
      <c r="D169" s="146">
        <f t="shared" si="10"/>
        <v>3121.3581771448398</v>
      </c>
      <c r="E169" s="144">
        <f t="shared" si="2"/>
        <v>-265953.72541025758</v>
      </c>
    </row>
    <row r="170" spans="1:5" ht="21" x14ac:dyDescent="0.2">
      <c r="A170" s="153" t="str">
        <f t="shared" si="11"/>
        <v/>
      </c>
      <c r="B170" s="149">
        <f t="shared" si="9"/>
        <v>2245.2502863677973</v>
      </c>
      <c r="C170" s="146">
        <f t="shared" si="12"/>
        <v>-886.51241803419191</v>
      </c>
      <c r="D170" s="146">
        <f t="shared" si="10"/>
        <v>3131.7627044019891</v>
      </c>
      <c r="E170" s="144">
        <f t="shared" si="2"/>
        <v>-269085.48811465956</v>
      </c>
    </row>
    <row r="171" spans="1:5" ht="21" x14ac:dyDescent="0.2">
      <c r="A171" s="153" t="str">
        <f t="shared" si="11"/>
        <v/>
      </c>
      <c r="B171" s="149">
        <f t="shared" si="9"/>
        <v>2245.2502863677973</v>
      </c>
      <c r="C171" s="146">
        <f t="shared" si="12"/>
        <v>-896.95162704886525</v>
      </c>
      <c r="D171" s="146">
        <f t="shared" si="10"/>
        <v>3142.2019134166626</v>
      </c>
      <c r="E171" s="144">
        <f t="shared" si="2"/>
        <v>-272227.69002807623</v>
      </c>
    </row>
    <row r="172" spans="1:5" ht="21" x14ac:dyDescent="0.2">
      <c r="A172" s="153" t="str">
        <f t="shared" si="11"/>
        <v/>
      </c>
      <c r="B172" s="149">
        <f t="shared" si="9"/>
        <v>2245.2502863677973</v>
      </c>
      <c r="C172" s="146">
        <f t="shared" si="12"/>
        <v>-907.42563342692074</v>
      </c>
      <c r="D172" s="146">
        <f t="shared" si="10"/>
        <v>3152.6759197947181</v>
      </c>
      <c r="E172" s="144">
        <f t="shared" si="2"/>
        <v>-275380.36594787095</v>
      </c>
    </row>
    <row r="173" spans="1:5" ht="21" x14ac:dyDescent="0.2">
      <c r="A173" s="153" t="str">
        <f t="shared" si="11"/>
        <v/>
      </c>
      <c r="B173" s="149">
        <f t="shared" si="9"/>
        <v>2245.2502863677973</v>
      </c>
      <c r="C173" s="146">
        <f t="shared" si="12"/>
        <v>-917.93455315956987</v>
      </c>
      <c r="D173" s="146">
        <f t="shared" si="10"/>
        <v>3163.1848395273673</v>
      </c>
      <c r="E173" s="144">
        <f t="shared" si="2"/>
        <v>-278543.5507873983</v>
      </c>
    </row>
    <row r="174" spans="1:5" ht="21" x14ac:dyDescent="0.2">
      <c r="A174" s="153" t="str">
        <f t="shared" si="11"/>
        <v/>
      </c>
      <c r="B174" s="149">
        <f t="shared" si="9"/>
        <v>2245.2502863677973</v>
      </c>
      <c r="C174" s="146">
        <f t="shared" si="12"/>
        <v>-928.47850262466102</v>
      </c>
      <c r="D174" s="146">
        <f t="shared" si="10"/>
        <v>3173.7287889924582</v>
      </c>
      <c r="E174" s="144">
        <f t="shared" si="2"/>
        <v>-281717.27957639075</v>
      </c>
    </row>
    <row r="175" spans="1:5" ht="21" x14ac:dyDescent="0.2">
      <c r="A175" s="153" t="str">
        <f t="shared" si="11"/>
        <v/>
      </c>
      <c r="B175" s="149">
        <f t="shared" si="9"/>
        <v>2245.2502863677973</v>
      </c>
      <c r="C175" s="146">
        <f t="shared" si="12"/>
        <v>-939.05759858796921</v>
      </c>
      <c r="D175" s="146">
        <f t="shared" si="10"/>
        <v>3184.3078849557664</v>
      </c>
      <c r="E175" s="144">
        <f t="shared" si="2"/>
        <v>-284901.58746134653</v>
      </c>
    </row>
    <row r="176" spans="1:5" ht="21" x14ac:dyDescent="0.2">
      <c r="A176" s="153" t="str">
        <f t="shared" si="11"/>
        <v/>
      </c>
      <c r="B176" s="149">
        <f t="shared" si="9"/>
        <v>2245.2502863677973</v>
      </c>
      <c r="C176" s="146">
        <f t="shared" si="12"/>
        <v>-949.67195820448842</v>
      </c>
      <c r="D176" s="146">
        <f t="shared" si="10"/>
        <v>3194.9222445722858</v>
      </c>
      <c r="E176" s="144">
        <f t="shared" si="2"/>
        <v>-288096.50970591884</v>
      </c>
    </row>
    <row r="177" spans="1:5" ht="21" x14ac:dyDescent="0.2">
      <c r="A177" s="153" t="str">
        <f t="shared" si="11"/>
        <v/>
      </c>
      <c r="B177" s="149">
        <f t="shared" si="9"/>
        <v>2245.2502863677973</v>
      </c>
      <c r="C177" s="146">
        <f t="shared" si="12"/>
        <v>-960.32169901972941</v>
      </c>
      <c r="D177" s="146">
        <f t="shared" si="10"/>
        <v>3205.5719853875266</v>
      </c>
      <c r="E177" s="144">
        <f t="shared" si="2"/>
        <v>-291302.08169130638</v>
      </c>
    </row>
    <row r="178" spans="1:5" ht="21" x14ac:dyDescent="0.2">
      <c r="A178" s="153" t="str">
        <f t="shared" si="11"/>
        <v/>
      </c>
      <c r="B178" s="149">
        <f t="shared" si="9"/>
        <v>2245.2502863677973</v>
      </c>
      <c r="C178" s="146">
        <f t="shared" si="12"/>
        <v>-971.00693897102121</v>
      </c>
      <c r="D178" s="146">
        <f t="shared" si="10"/>
        <v>3216.2572253388184</v>
      </c>
      <c r="E178" s="144">
        <f t="shared" si="2"/>
        <v>-294518.33891664521</v>
      </c>
    </row>
    <row r="179" spans="1:5" ht="21" x14ac:dyDescent="0.2">
      <c r="A179" s="153" t="str">
        <f t="shared" si="11"/>
        <v/>
      </c>
      <c r="B179" s="149">
        <f t="shared" si="9"/>
        <v>2245.2502863677973</v>
      </c>
      <c r="C179" s="146">
        <f t="shared" si="12"/>
        <v>-981.72779638881741</v>
      </c>
      <c r="D179" s="146">
        <f t="shared" si="10"/>
        <v>3226.9780827566146</v>
      </c>
      <c r="E179" s="144">
        <f t="shared" si="2"/>
        <v>-297745.31699940184</v>
      </c>
    </row>
    <row r="180" spans="1:5" ht="21" x14ac:dyDescent="0.2">
      <c r="A180" s="153" t="str">
        <f t="shared" si="11"/>
        <v/>
      </c>
      <c r="B180" s="149">
        <f t="shared" si="9"/>
        <v>2245.2502863677973</v>
      </c>
      <c r="C180" s="146">
        <f t="shared" si="12"/>
        <v>-992.48438999800612</v>
      </c>
      <c r="D180" s="146">
        <f t="shared" si="10"/>
        <v>3237.7346763658034</v>
      </c>
      <c r="E180" s="144">
        <f t="shared" si="2"/>
        <v>-300983.05167576764</v>
      </c>
    </row>
    <row r="181" spans="1:5" ht="21" x14ac:dyDescent="0.2">
      <c r="A181" s="153" t="str">
        <f t="shared" si="11"/>
        <v/>
      </c>
      <c r="B181" s="149">
        <f t="shared" si="9"/>
        <v>2245.2502863677973</v>
      </c>
      <c r="C181" s="146">
        <f t="shared" si="12"/>
        <v>-1003.2768389192255</v>
      </c>
      <c r="D181" s="146">
        <f t="shared" si="10"/>
        <v>3248.527125287023</v>
      </c>
      <c r="E181" s="144">
        <f t="shared" si="2"/>
        <v>-304231.57880105468</v>
      </c>
    </row>
    <row r="182" spans="1:5" ht="21" x14ac:dyDescent="0.2">
      <c r="A182" s="153" t="str">
        <f t="shared" si="11"/>
        <v/>
      </c>
      <c r="B182" s="149">
        <f t="shared" si="9"/>
        <v>2245.2502863677973</v>
      </c>
      <c r="C182" s="146">
        <f t="shared" si="12"/>
        <v>-1014.1052626701822</v>
      </c>
      <c r="D182" s="146">
        <f t="shared" si="10"/>
        <v>3259.3555490379795</v>
      </c>
      <c r="E182" s="144">
        <f t="shared" si="2"/>
        <v>-307490.93435009266</v>
      </c>
    </row>
    <row r="183" spans="1:5" ht="21" x14ac:dyDescent="0.2">
      <c r="A183" s="153" t="str">
        <f t="shared" si="11"/>
        <v/>
      </c>
      <c r="B183" s="149">
        <f t="shared" si="9"/>
        <v>2245.2502863677973</v>
      </c>
      <c r="C183" s="146">
        <f t="shared" si="12"/>
        <v>-1024.9697811669755</v>
      </c>
      <c r="D183" s="146">
        <f t="shared" si="10"/>
        <v>3270.2200675347731</v>
      </c>
      <c r="E183" s="144">
        <f t="shared" si="2"/>
        <v>-310761.15441762743</v>
      </c>
    </row>
    <row r="184" spans="1:5" ht="21" x14ac:dyDescent="0.2">
      <c r="A184" s="153" t="str">
        <f t="shared" si="11"/>
        <v/>
      </c>
      <c r="B184" s="149">
        <f t="shared" si="9"/>
        <v>2245.2502863677973</v>
      </c>
      <c r="C184" s="146">
        <f t="shared" si="12"/>
        <v>-1035.8705147254248</v>
      </c>
      <c r="D184" s="146">
        <f t="shared" si="10"/>
        <v>3281.1208010932223</v>
      </c>
      <c r="E184" s="144">
        <f t="shared" si="2"/>
        <v>-314042.27521872066</v>
      </c>
    </row>
    <row r="185" spans="1:5" ht="21" x14ac:dyDescent="0.2">
      <c r="A185" s="153" t="str">
        <f t="shared" si="11"/>
        <v/>
      </c>
      <c r="B185" s="149">
        <f t="shared" si="9"/>
        <v>2245.2502863677973</v>
      </c>
      <c r="C185" s="146">
        <f t="shared" si="12"/>
        <v>-1046.8075840624022</v>
      </c>
      <c r="D185" s="146">
        <f t="shared" si="10"/>
        <v>3292.0578704301997</v>
      </c>
      <c r="E185" s="144">
        <f t="shared" si="2"/>
        <v>-317334.33308915084</v>
      </c>
    </row>
    <row r="186" spans="1:5" ht="21" x14ac:dyDescent="0.2">
      <c r="A186" s="153" t="str">
        <f t="shared" si="11"/>
        <v/>
      </c>
      <c r="B186" s="149">
        <f t="shared" si="9"/>
        <v>2245.2502863677973</v>
      </c>
      <c r="C186" s="146">
        <f t="shared" si="12"/>
        <v>-1057.7811102971693</v>
      </c>
      <c r="D186" s="146">
        <f t="shared" si="10"/>
        <v>3303.0313966649665</v>
      </c>
      <c r="E186" s="144">
        <f t="shared" si="2"/>
        <v>-320637.36448581581</v>
      </c>
    </row>
    <row r="187" spans="1:5" ht="21" x14ac:dyDescent="0.2">
      <c r="A187" s="153" t="str">
        <f t="shared" si="11"/>
        <v/>
      </c>
      <c r="B187" s="149">
        <f t="shared" si="9"/>
        <v>2245.2502863677973</v>
      </c>
      <c r="C187" s="146">
        <f t="shared" si="12"/>
        <v>-1068.7912149527194</v>
      </c>
      <c r="D187" s="146">
        <f t="shared" si="10"/>
        <v>3314.0415013205165</v>
      </c>
      <c r="E187" s="144">
        <f t="shared" si="2"/>
        <v>-323951.4059871363</v>
      </c>
    </row>
    <row r="188" spans="1:5" ht="21" x14ac:dyDescent="0.2">
      <c r="A188" s="153" t="str">
        <f t="shared" si="11"/>
        <v/>
      </c>
      <c r="B188" s="149">
        <f t="shared" si="9"/>
        <v>2245.2502863677973</v>
      </c>
      <c r="C188" s="146">
        <f t="shared" si="12"/>
        <v>-1079.8380199571209</v>
      </c>
      <c r="D188" s="146">
        <f t="shared" si="10"/>
        <v>3325.0883063249184</v>
      </c>
      <c r="E188" s="144">
        <f t="shared" si="2"/>
        <v>-327276.4942934612</v>
      </c>
    </row>
    <row r="189" spans="1:5" ht="21" x14ac:dyDescent="0.2">
      <c r="A189" s="153" t="str">
        <f t="shared" si="11"/>
        <v/>
      </c>
      <c r="B189" s="149">
        <f t="shared" si="9"/>
        <v>2245.2502863677973</v>
      </c>
      <c r="C189" s="146">
        <f t="shared" si="12"/>
        <v>-1090.9216476448707</v>
      </c>
      <c r="D189" s="146">
        <f t="shared" si="10"/>
        <v>3336.1719340126683</v>
      </c>
      <c r="E189" s="144">
        <f t="shared" si="2"/>
        <v>-330612.66622747388</v>
      </c>
    </row>
    <row r="190" spans="1:5" ht="21" x14ac:dyDescent="0.2">
      <c r="A190" s="153" t="str">
        <f t="shared" si="11"/>
        <v/>
      </c>
      <c r="B190" s="149">
        <f t="shared" si="9"/>
        <v>2245.2502863677973</v>
      </c>
      <c r="C190" s="146">
        <f t="shared" si="12"/>
        <v>-1102.0422207582462</v>
      </c>
      <c r="D190" s="146">
        <f t="shared" si="10"/>
        <v>3347.2925071260433</v>
      </c>
      <c r="E190" s="144">
        <f t="shared" si="2"/>
        <v>-333959.95873459993</v>
      </c>
    </row>
    <row r="191" spans="1:5" ht="21" x14ac:dyDescent="0.2">
      <c r="A191" s="153" t="str">
        <f t="shared" si="11"/>
        <v/>
      </c>
      <c r="B191" s="149">
        <f t="shared" si="9"/>
        <v>2245.2502863677973</v>
      </c>
      <c r="C191" s="146">
        <f t="shared" si="12"/>
        <v>-1113.1998624486664</v>
      </c>
      <c r="D191" s="146">
        <f t="shared" si="10"/>
        <v>3358.4501488164638</v>
      </c>
      <c r="E191" s="144">
        <f t="shared" si="2"/>
        <v>-337318.40888341638</v>
      </c>
    </row>
    <row r="192" spans="1:5" ht="21" x14ac:dyDescent="0.2">
      <c r="A192" s="153" t="str">
        <f t="shared" si="11"/>
        <v/>
      </c>
      <c r="B192" s="149">
        <f t="shared" si="9"/>
        <v>2245.2502863677973</v>
      </c>
      <c r="C192" s="146">
        <f t="shared" si="12"/>
        <v>-1124.3946962780547</v>
      </c>
      <c r="D192" s="146">
        <f t="shared" si="10"/>
        <v>3369.644982645852</v>
      </c>
      <c r="E192" s="144">
        <f t="shared" si="2"/>
        <v>-340688.05386606226</v>
      </c>
    </row>
    <row r="193" spans="1:5" ht="21" x14ac:dyDescent="0.2">
      <c r="A193" s="153" t="str">
        <f t="shared" si="11"/>
        <v/>
      </c>
      <c r="B193" s="149">
        <f t="shared" si="9"/>
        <v>2245.2502863677973</v>
      </c>
      <c r="C193" s="146">
        <f t="shared" si="12"/>
        <v>-1135.6268462202077</v>
      </c>
      <c r="D193" s="146">
        <f t="shared" si="10"/>
        <v>3380.8771325880052</v>
      </c>
      <c r="E193" s="144">
        <f t="shared" si="2"/>
        <v>-344068.93099865026</v>
      </c>
    </row>
    <row r="194" spans="1:5" ht="21" x14ac:dyDescent="0.2">
      <c r="A194" s="153" t="str">
        <f t="shared" si="11"/>
        <v/>
      </c>
      <c r="B194" s="149">
        <f t="shared" si="9"/>
        <v>2245.2502863677973</v>
      </c>
      <c r="C194" s="146">
        <f t="shared" si="12"/>
        <v>-1146.8964366621676</v>
      </c>
      <c r="D194" s="146">
        <f t="shared" si="10"/>
        <v>3392.146723029965</v>
      </c>
      <c r="E194" s="144">
        <f t="shared" si="2"/>
        <v>-347461.07772168022</v>
      </c>
    </row>
    <row r="195" spans="1:5" ht="21" x14ac:dyDescent="0.2">
      <c r="A195" s="153" t="str">
        <f t="shared" si="11"/>
        <v/>
      </c>
      <c r="B195" s="149">
        <f t="shared" si="9"/>
        <v>2245.2502863677973</v>
      </c>
      <c r="C195" s="146">
        <f t="shared" si="12"/>
        <v>-1158.2035924056008</v>
      </c>
      <c r="D195" s="146">
        <f t="shared" si="10"/>
        <v>3403.4538787733982</v>
      </c>
      <c r="E195" s="144">
        <f t="shared" si="2"/>
        <v>-350864.5316004536</v>
      </c>
    </row>
    <row r="196" spans="1:5" ht="21" x14ac:dyDescent="0.2">
      <c r="A196" s="153" t="str">
        <f t="shared" si="11"/>
        <v/>
      </c>
      <c r="B196" s="149">
        <f t="shared" si="9"/>
        <v>2245.2502863677973</v>
      </c>
      <c r="C196" s="146">
        <f t="shared" si="12"/>
        <v>-1169.5484386681787</v>
      </c>
      <c r="D196" s="146">
        <f t="shared" si="10"/>
        <v>3414.7987250359761</v>
      </c>
      <c r="E196" s="144">
        <f t="shared" si="2"/>
        <v>-354279.33032548957</v>
      </c>
    </row>
    <row r="197" spans="1:5" ht="21" x14ac:dyDescent="0.2">
      <c r="A197" s="153" t="str">
        <f t="shared" si="11"/>
        <v/>
      </c>
      <c r="B197" s="149">
        <f t="shared" si="9"/>
        <v>2245.2502863677973</v>
      </c>
      <c r="C197" s="146">
        <f t="shared" si="12"/>
        <v>-1180.9311010849653</v>
      </c>
      <c r="D197" s="146">
        <f t="shared" si="10"/>
        <v>3426.1813874527625</v>
      </c>
      <c r="E197" s="144">
        <f t="shared" si="2"/>
        <v>-357705.51171294233</v>
      </c>
    </row>
    <row r="198" spans="1:5" ht="21" x14ac:dyDescent="0.2">
      <c r="A198" s="153" t="str">
        <f t="shared" si="11"/>
        <v/>
      </c>
      <c r="B198" s="149">
        <f t="shared" si="9"/>
        <v>2245.2502863677973</v>
      </c>
      <c r="C198" s="146">
        <f t="shared" si="12"/>
        <v>-1192.3517057098077</v>
      </c>
      <c r="D198" s="146">
        <f t="shared" si="10"/>
        <v>3437.6019920776052</v>
      </c>
      <c r="E198" s="144">
        <f t="shared" si="2"/>
        <v>-361143.11370501993</v>
      </c>
    </row>
    <row r="199" spans="1:5" ht="21" x14ac:dyDescent="0.2">
      <c r="A199" s="153" t="str">
        <f t="shared" si="11"/>
        <v/>
      </c>
      <c r="B199" s="149">
        <f t="shared" si="9"/>
        <v>2245.2502863677973</v>
      </c>
      <c r="C199" s="146">
        <f t="shared" si="12"/>
        <v>-1203.8103790167331</v>
      </c>
      <c r="D199" s="146">
        <f t="shared" si="10"/>
        <v>3449.0606653845307</v>
      </c>
      <c r="E199" s="144">
        <f t="shared" si="2"/>
        <v>-364592.17437040445</v>
      </c>
    </row>
    <row r="200" spans="1:5" ht="21" x14ac:dyDescent="0.2">
      <c r="A200" s="153" t="str">
        <f t="shared" si="11"/>
        <v/>
      </c>
      <c r="B200" s="149">
        <f t="shared" si="9"/>
        <v>2245.2502863677973</v>
      </c>
      <c r="C200" s="146">
        <f t="shared" si="12"/>
        <v>-1215.3072479013483</v>
      </c>
      <c r="D200" s="146">
        <f t="shared" si="10"/>
        <v>3460.5575342691454</v>
      </c>
      <c r="E200" s="144">
        <f t="shared" si="2"/>
        <v>-368052.73190467362</v>
      </c>
    </row>
    <row r="201" spans="1:5" ht="21" x14ac:dyDescent="0.2">
      <c r="A201" s="153" t="str">
        <f t="shared" si="11"/>
        <v/>
      </c>
      <c r="B201" s="149">
        <f t="shared" si="9"/>
        <v>2245.2502863677973</v>
      </c>
      <c r="C201" s="146">
        <f t="shared" si="12"/>
        <v>-1226.8424396822454</v>
      </c>
      <c r="D201" s="146">
        <f t="shared" si="10"/>
        <v>3472.092726050043</v>
      </c>
      <c r="E201" s="144">
        <f t="shared" si="2"/>
        <v>-371524.82463072368</v>
      </c>
    </row>
    <row r="202" spans="1:5" ht="21" x14ac:dyDescent="0.2">
      <c r="A202" s="153" t="str">
        <f t="shared" si="11"/>
        <v/>
      </c>
      <c r="B202" s="149">
        <f t="shared" ref="B202:B265" si="13">-PMT($C$4/$C$6,$C$5*$C$6,$C$3)</f>
        <v>2245.2502863677973</v>
      </c>
      <c r="C202" s="146">
        <f t="shared" si="12"/>
        <v>-1238.4160821024122</v>
      </c>
      <c r="D202" s="146">
        <f t="shared" ref="D202:D265" si="14">B202-C202</f>
        <v>3483.6663684702098</v>
      </c>
      <c r="E202" s="144">
        <f t="shared" si="2"/>
        <v>-375008.49099919392</v>
      </c>
    </row>
    <row r="203" spans="1:5" ht="21" x14ac:dyDescent="0.2">
      <c r="A203" s="153" t="str">
        <f t="shared" ref="A203:A266" si="15">IF(A202&lt;&gt;"",IF(A202+1&gt;$C$5*$C$6,"",A202+1),"")</f>
        <v/>
      </c>
      <c r="B203" s="149">
        <f t="shared" si="13"/>
        <v>2245.2502863677973</v>
      </c>
      <c r="C203" s="146">
        <f t="shared" ref="C203:C266" si="16">IF(B203&lt;&gt;"",E202*$C$4/$C$6,"")</f>
        <v>-1250.0283033306464</v>
      </c>
      <c r="D203" s="146">
        <f t="shared" si="14"/>
        <v>3495.2785896984437</v>
      </c>
      <c r="E203" s="144">
        <f t="shared" si="2"/>
        <v>-378503.76958889235</v>
      </c>
    </row>
    <row r="204" spans="1:5" ht="21" x14ac:dyDescent="0.2">
      <c r="A204" s="153" t="str">
        <f t="shared" si="15"/>
        <v/>
      </c>
      <c r="B204" s="149">
        <f t="shared" si="13"/>
        <v>2245.2502863677973</v>
      </c>
      <c r="C204" s="146">
        <f t="shared" si="16"/>
        <v>-1261.6792319629747</v>
      </c>
      <c r="D204" s="146">
        <f t="shared" si="14"/>
        <v>3506.9295183307722</v>
      </c>
      <c r="E204" s="144">
        <f t="shared" si="2"/>
        <v>-382010.69910722313</v>
      </c>
    </row>
    <row r="205" spans="1:5" ht="21" x14ac:dyDescent="0.2">
      <c r="A205" s="153" t="str">
        <f t="shared" si="15"/>
        <v/>
      </c>
      <c r="B205" s="149">
        <f t="shared" si="13"/>
        <v>2245.2502863677973</v>
      </c>
      <c r="C205" s="146">
        <f t="shared" si="16"/>
        <v>-1273.3689970240771</v>
      </c>
      <c r="D205" s="146">
        <f t="shared" si="14"/>
        <v>3518.6192833918744</v>
      </c>
      <c r="E205" s="144">
        <f t="shared" si="2"/>
        <v>-385529.31839061499</v>
      </c>
    </row>
    <row r="206" spans="1:5" ht="21" x14ac:dyDescent="0.2">
      <c r="A206" s="153" t="str">
        <f t="shared" si="15"/>
        <v/>
      </c>
      <c r="B206" s="149">
        <f t="shared" si="13"/>
        <v>2245.2502863677973</v>
      </c>
      <c r="C206" s="146">
        <f t="shared" si="16"/>
        <v>-1285.0977279687165</v>
      </c>
      <c r="D206" s="146">
        <f t="shared" si="14"/>
        <v>3530.3480143365141</v>
      </c>
      <c r="E206" s="144">
        <f t="shared" si="2"/>
        <v>-389059.66640495148</v>
      </c>
    </row>
    <row r="207" spans="1:5" ht="21" x14ac:dyDescent="0.2">
      <c r="A207" s="153" t="str">
        <f t="shared" si="15"/>
        <v/>
      </c>
      <c r="B207" s="149">
        <f t="shared" si="13"/>
        <v>2245.2502863677973</v>
      </c>
      <c r="C207" s="146">
        <f t="shared" si="16"/>
        <v>-1296.8655546831717</v>
      </c>
      <c r="D207" s="146">
        <f t="shared" si="14"/>
        <v>3542.1158410509688</v>
      </c>
      <c r="E207" s="144">
        <f t="shared" si="2"/>
        <v>-392601.78224600246</v>
      </c>
    </row>
    <row r="208" spans="1:5" ht="21" x14ac:dyDescent="0.2">
      <c r="A208" s="153" t="str">
        <f t="shared" si="15"/>
        <v/>
      </c>
      <c r="B208" s="149">
        <f t="shared" si="13"/>
        <v>2245.2502863677973</v>
      </c>
      <c r="C208" s="146">
        <f t="shared" si="16"/>
        <v>-1308.6726074866749</v>
      </c>
      <c r="D208" s="146">
        <f t="shared" si="14"/>
        <v>3553.922893854472</v>
      </c>
      <c r="E208" s="144">
        <f t="shared" si="2"/>
        <v>-396155.70513985696</v>
      </c>
    </row>
    <row r="209" spans="1:5" ht="21" x14ac:dyDescent="0.2">
      <c r="A209" s="153" t="str">
        <f t="shared" si="15"/>
        <v/>
      </c>
      <c r="B209" s="149">
        <f t="shared" si="13"/>
        <v>2245.2502863677973</v>
      </c>
      <c r="C209" s="146">
        <f t="shared" si="16"/>
        <v>-1320.5190171328566</v>
      </c>
      <c r="D209" s="146">
        <f t="shared" si="14"/>
        <v>3565.7693035006541</v>
      </c>
      <c r="E209" s="144">
        <f t="shared" si="2"/>
        <v>-399721.47444335761</v>
      </c>
    </row>
    <row r="210" spans="1:5" ht="21" x14ac:dyDescent="0.2">
      <c r="A210" s="153" t="str">
        <f t="shared" si="15"/>
        <v/>
      </c>
      <c r="B210" s="149">
        <f t="shared" si="13"/>
        <v>2245.2502863677973</v>
      </c>
      <c r="C210" s="146">
        <f t="shared" si="16"/>
        <v>-1332.4049148111919</v>
      </c>
      <c r="D210" s="146">
        <f t="shared" si="14"/>
        <v>3577.655201178989</v>
      </c>
      <c r="E210" s="144">
        <f t="shared" si="2"/>
        <v>-403299.12964453659</v>
      </c>
    </row>
    <row r="211" spans="1:5" ht="21" x14ac:dyDescent="0.2">
      <c r="A211" s="153" t="str">
        <f t="shared" si="15"/>
        <v/>
      </c>
      <c r="B211" s="149">
        <f t="shared" si="13"/>
        <v>2245.2502863677973</v>
      </c>
      <c r="C211" s="146">
        <f t="shared" si="16"/>
        <v>-1344.3304321484554</v>
      </c>
      <c r="D211" s="146">
        <f t="shared" si="14"/>
        <v>3589.580718516253</v>
      </c>
      <c r="E211" s="144">
        <f t="shared" si="2"/>
        <v>-406888.71036305284</v>
      </c>
    </row>
    <row r="212" spans="1:5" ht="21" x14ac:dyDescent="0.2">
      <c r="A212" s="153" t="str">
        <f t="shared" si="15"/>
        <v/>
      </c>
      <c r="B212" s="149">
        <f t="shared" si="13"/>
        <v>2245.2502863677973</v>
      </c>
      <c r="C212" s="146">
        <f t="shared" si="16"/>
        <v>-1356.2957012101763</v>
      </c>
      <c r="D212" s="146">
        <f t="shared" si="14"/>
        <v>3601.5459875779734</v>
      </c>
      <c r="E212" s="144">
        <f t="shared" si="2"/>
        <v>-410490.25635063084</v>
      </c>
    </row>
    <row r="213" spans="1:5" ht="21" x14ac:dyDescent="0.2">
      <c r="A213" s="153" t="str">
        <f t="shared" si="15"/>
        <v/>
      </c>
      <c r="B213" s="149">
        <f t="shared" si="13"/>
        <v>2245.2502863677973</v>
      </c>
      <c r="C213" s="146">
        <f t="shared" si="16"/>
        <v>-1368.3008545021028</v>
      </c>
      <c r="D213" s="146">
        <f t="shared" si="14"/>
        <v>3613.5511408699003</v>
      </c>
      <c r="E213" s="144">
        <f t="shared" si="2"/>
        <v>-414103.80749150075</v>
      </c>
    </row>
    <row r="214" spans="1:5" ht="21" x14ac:dyDescent="0.2">
      <c r="A214" s="153" t="str">
        <f t="shared" si="15"/>
        <v/>
      </c>
      <c r="B214" s="149">
        <f t="shared" si="13"/>
        <v>2245.2502863677973</v>
      </c>
      <c r="C214" s="146">
        <f t="shared" si="16"/>
        <v>-1380.3460249716691</v>
      </c>
      <c r="D214" s="146">
        <f t="shared" si="14"/>
        <v>3625.5963113394664</v>
      </c>
      <c r="E214" s="144">
        <f t="shared" si="2"/>
        <v>-417729.40380284021</v>
      </c>
    </row>
    <row r="215" spans="1:5" ht="21" x14ac:dyDescent="0.2">
      <c r="A215" s="153" t="str">
        <f t="shared" si="15"/>
        <v/>
      </c>
      <c r="B215" s="149">
        <f t="shared" si="13"/>
        <v>2245.2502863677973</v>
      </c>
      <c r="C215" s="146">
        <f t="shared" si="16"/>
        <v>-1392.4313460094675</v>
      </c>
      <c r="D215" s="146">
        <f t="shared" si="14"/>
        <v>3637.6816323772646</v>
      </c>
      <c r="E215" s="144">
        <f t="shared" si="2"/>
        <v>-421367.08543521748</v>
      </c>
    </row>
    <row r="216" spans="1:5" ht="21" x14ac:dyDescent="0.2">
      <c r="A216" s="153" t="str">
        <f t="shared" si="15"/>
        <v/>
      </c>
      <c r="B216" s="149">
        <f t="shared" si="13"/>
        <v>2245.2502863677973</v>
      </c>
      <c r="C216" s="146">
        <f t="shared" si="16"/>
        <v>-1404.5569514507249</v>
      </c>
      <c r="D216" s="146">
        <f t="shared" si="14"/>
        <v>3649.8072378185225</v>
      </c>
      <c r="E216" s="144">
        <f t="shared" si="2"/>
        <v>-425016.89267303603</v>
      </c>
    </row>
    <row r="217" spans="1:5" ht="21" x14ac:dyDescent="0.2">
      <c r="A217" s="153" t="str">
        <f t="shared" si="15"/>
        <v/>
      </c>
      <c r="B217" s="149">
        <f t="shared" si="13"/>
        <v>2245.2502863677973</v>
      </c>
      <c r="C217" s="146">
        <f t="shared" si="16"/>
        <v>-1416.7229755767867</v>
      </c>
      <c r="D217" s="146">
        <f t="shared" si="14"/>
        <v>3661.973261944584</v>
      </c>
      <c r="E217" s="144">
        <f t="shared" si="2"/>
        <v>-428678.86593498063</v>
      </c>
    </row>
    <row r="218" spans="1:5" ht="21" x14ac:dyDescent="0.2">
      <c r="A218" s="153" t="str">
        <f t="shared" si="15"/>
        <v/>
      </c>
      <c r="B218" s="149">
        <f t="shared" si="13"/>
        <v>2245.2502863677973</v>
      </c>
      <c r="C218" s="146">
        <f t="shared" si="16"/>
        <v>-1428.9295531166019</v>
      </c>
      <c r="D218" s="146">
        <f t="shared" si="14"/>
        <v>3674.1798394843991</v>
      </c>
      <c r="E218" s="144">
        <f t="shared" si="2"/>
        <v>-432353.04577446502</v>
      </c>
    </row>
    <row r="219" spans="1:5" ht="21" x14ac:dyDescent="0.2">
      <c r="A219" s="153" t="str">
        <f t="shared" si="15"/>
        <v/>
      </c>
      <c r="B219" s="149">
        <f t="shared" si="13"/>
        <v>2245.2502863677973</v>
      </c>
      <c r="C219" s="146">
        <f t="shared" si="16"/>
        <v>-1441.1768192482168</v>
      </c>
      <c r="D219" s="146">
        <f t="shared" si="14"/>
        <v>3686.4271056160142</v>
      </c>
      <c r="E219" s="144">
        <f t="shared" si="2"/>
        <v>-436039.47288008104</v>
      </c>
    </row>
    <row r="220" spans="1:5" ht="21" x14ac:dyDescent="0.2">
      <c r="A220" s="153" t="str">
        <f t="shared" si="15"/>
        <v/>
      </c>
      <c r="B220" s="149">
        <f t="shared" si="13"/>
        <v>2245.2502863677973</v>
      </c>
      <c r="C220" s="146">
        <f t="shared" si="16"/>
        <v>-1453.4649096002702</v>
      </c>
      <c r="D220" s="146">
        <f t="shared" si="14"/>
        <v>3698.7151959680677</v>
      </c>
      <c r="E220" s="144">
        <f t="shared" si="2"/>
        <v>-439738.18807604909</v>
      </c>
    </row>
    <row r="221" spans="1:5" ht="21" x14ac:dyDescent="0.2">
      <c r="A221" s="153" t="str">
        <f t="shared" si="15"/>
        <v/>
      </c>
      <c r="B221" s="149">
        <f t="shared" si="13"/>
        <v>2245.2502863677973</v>
      </c>
      <c r="C221" s="146">
        <f t="shared" si="16"/>
        <v>-1465.7939602534971</v>
      </c>
      <c r="D221" s="146">
        <f t="shared" si="14"/>
        <v>3711.0442466212944</v>
      </c>
      <c r="E221" s="144">
        <f t="shared" si="2"/>
        <v>-443449.2323226704</v>
      </c>
    </row>
    <row r="222" spans="1:5" ht="21" x14ac:dyDescent="0.2">
      <c r="A222" s="153" t="str">
        <f t="shared" si="15"/>
        <v/>
      </c>
      <c r="B222" s="149">
        <f t="shared" si="13"/>
        <v>2245.2502863677973</v>
      </c>
      <c r="C222" s="146">
        <f t="shared" si="16"/>
        <v>-1478.1641077422346</v>
      </c>
      <c r="D222" s="146">
        <f t="shared" si="14"/>
        <v>3723.4143941100319</v>
      </c>
      <c r="E222" s="144">
        <f t="shared" si="2"/>
        <v>-447172.64671678044</v>
      </c>
    </row>
    <row r="223" spans="1:5" ht="21" x14ac:dyDescent="0.2">
      <c r="A223" s="153" t="str">
        <f t="shared" si="15"/>
        <v/>
      </c>
      <c r="B223" s="149">
        <f t="shared" si="13"/>
        <v>2245.2502863677973</v>
      </c>
      <c r="C223" s="146">
        <f t="shared" si="16"/>
        <v>-1490.5754890559349</v>
      </c>
      <c r="D223" s="146">
        <f t="shared" si="14"/>
        <v>3735.825775423732</v>
      </c>
      <c r="E223" s="144">
        <f t="shared" si="2"/>
        <v>-450908.47249220416</v>
      </c>
    </row>
    <row r="224" spans="1:5" ht="21" x14ac:dyDescent="0.2">
      <c r="A224" s="153" t="str">
        <f t="shared" si="15"/>
        <v/>
      </c>
      <c r="B224" s="149">
        <f t="shared" si="13"/>
        <v>2245.2502863677973</v>
      </c>
      <c r="C224" s="146">
        <f t="shared" si="16"/>
        <v>-1503.0282416406806</v>
      </c>
      <c r="D224" s="146">
        <f t="shared" si="14"/>
        <v>3748.2785280084781</v>
      </c>
      <c r="E224" s="144">
        <f t="shared" si="2"/>
        <v>-454656.75102021266</v>
      </c>
    </row>
    <row r="225" spans="1:5" ht="21" x14ac:dyDescent="0.2">
      <c r="A225" s="153" t="str">
        <f t="shared" si="15"/>
        <v/>
      </c>
      <c r="B225" s="149">
        <f t="shared" si="13"/>
        <v>2245.2502863677973</v>
      </c>
      <c r="C225" s="146">
        <f t="shared" si="16"/>
        <v>-1515.522503400709</v>
      </c>
      <c r="D225" s="146">
        <f t="shared" si="14"/>
        <v>3760.7727897685063</v>
      </c>
      <c r="E225" s="144">
        <f t="shared" si="2"/>
        <v>-458417.52380998118</v>
      </c>
    </row>
    <row r="226" spans="1:5" ht="21" x14ac:dyDescent="0.2">
      <c r="A226" s="153" t="str">
        <f t="shared" si="15"/>
        <v/>
      </c>
      <c r="B226" s="149">
        <f t="shared" si="13"/>
        <v>2245.2502863677973</v>
      </c>
      <c r="C226" s="146">
        <f t="shared" si="16"/>
        <v>-1528.0584126999374</v>
      </c>
      <c r="D226" s="146">
        <f t="shared" si="14"/>
        <v>3773.3086990677348</v>
      </c>
      <c r="E226" s="144">
        <f t="shared" si="2"/>
        <v>-462190.83250904892</v>
      </c>
    </row>
    <row r="227" spans="1:5" ht="21" x14ac:dyDescent="0.2">
      <c r="A227" s="153" t="str">
        <f t="shared" si="15"/>
        <v/>
      </c>
      <c r="B227" s="149">
        <f t="shared" si="13"/>
        <v>2245.2502863677973</v>
      </c>
      <c r="C227" s="146">
        <f t="shared" si="16"/>
        <v>-1540.6361083634965</v>
      </c>
      <c r="D227" s="146">
        <f t="shared" si="14"/>
        <v>3785.8863947312939</v>
      </c>
      <c r="E227" s="144">
        <f t="shared" si="2"/>
        <v>-465976.71890378022</v>
      </c>
    </row>
    <row r="228" spans="1:5" ht="21" x14ac:dyDescent="0.2">
      <c r="A228" s="153" t="str">
        <f t="shared" si="15"/>
        <v/>
      </c>
      <c r="B228" s="149">
        <f t="shared" si="13"/>
        <v>2245.2502863677973</v>
      </c>
      <c r="C228" s="146">
        <f t="shared" si="16"/>
        <v>-1553.2557296792675</v>
      </c>
      <c r="D228" s="146">
        <f t="shared" si="14"/>
        <v>3798.5060160470648</v>
      </c>
      <c r="E228" s="144">
        <f t="shared" si="2"/>
        <v>-469775.22491982731</v>
      </c>
    </row>
    <row r="229" spans="1:5" ht="21" x14ac:dyDescent="0.2">
      <c r="A229" s="153" t="str">
        <f t="shared" si="15"/>
        <v/>
      </c>
      <c r="B229" s="149">
        <f t="shared" si="13"/>
        <v>2245.2502863677973</v>
      </c>
      <c r="C229" s="146">
        <f t="shared" si="16"/>
        <v>-1565.9174163994246</v>
      </c>
      <c r="D229" s="146">
        <f t="shared" si="14"/>
        <v>3811.1677027672222</v>
      </c>
      <c r="E229" s="144">
        <f t="shared" si="2"/>
        <v>-473586.39262259455</v>
      </c>
    </row>
    <row r="230" spans="1:5" ht="21" x14ac:dyDescent="0.2">
      <c r="A230" s="153" t="str">
        <f t="shared" si="15"/>
        <v/>
      </c>
      <c r="B230" s="149">
        <f t="shared" si="13"/>
        <v>2245.2502863677973</v>
      </c>
      <c r="C230" s="146">
        <f t="shared" si="16"/>
        <v>-1578.6213087419819</v>
      </c>
      <c r="D230" s="146">
        <f t="shared" si="14"/>
        <v>3823.8715951097793</v>
      </c>
      <c r="E230" s="144">
        <f t="shared" si="2"/>
        <v>-477410.2642177043</v>
      </c>
    </row>
    <row r="231" spans="1:5" ht="21" x14ac:dyDescent="0.2">
      <c r="A231" s="153" t="str">
        <f t="shared" si="15"/>
        <v/>
      </c>
      <c r="B231" s="149">
        <f t="shared" si="13"/>
        <v>2245.2502863677973</v>
      </c>
      <c r="C231" s="146">
        <f t="shared" si="16"/>
        <v>-1591.3675473923477</v>
      </c>
      <c r="D231" s="146">
        <f t="shared" si="14"/>
        <v>3836.617833760145</v>
      </c>
      <c r="E231" s="144">
        <f t="shared" si="2"/>
        <v>-481246.88205146446</v>
      </c>
    </row>
    <row r="232" spans="1:5" ht="21" x14ac:dyDescent="0.2">
      <c r="A232" s="153" t="str">
        <f t="shared" si="15"/>
        <v/>
      </c>
      <c r="B232" s="149">
        <f t="shared" si="13"/>
        <v>2245.2502863677973</v>
      </c>
      <c r="C232" s="146">
        <f t="shared" si="16"/>
        <v>-1604.1562735048817</v>
      </c>
      <c r="D232" s="146">
        <f t="shared" si="14"/>
        <v>3849.4065598726793</v>
      </c>
      <c r="E232" s="144">
        <f t="shared" si="2"/>
        <v>-485096.28861133714</v>
      </c>
    </row>
    <row r="233" spans="1:5" ht="21" x14ac:dyDescent="0.2">
      <c r="A233" s="153" t="str">
        <f t="shared" si="15"/>
        <v/>
      </c>
      <c r="B233" s="149">
        <f t="shared" si="13"/>
        <v>2245.2502863677973</v>
      </c>
      <c r="C233" s="146">
        <f t="shared" si="16"/>
        <v>-1616.9876287044572</v>
      </c>
      <c r="D233" s="146">
        <f t="shared" si="14"/>
        <v>3862.2379150722545</v>
      </c>
      <c r="E233" s="144">
        <f t="shared" si="2"/>
        <v>-488958.52652640938</v>
      </c>
    </row>
    <row r="234" spans="1:5" ht="21" x14ac:dyDescent="0.2">
      <c r="A234" s="153" t="str">
        <f t="shared" si="15"/>
        <v/>
      </c>
      <c r="B234" s="149">
        <f t="shared" si="13"/>
        <v>2245.2502863677973</v>
      </c>
      <c r="C234" s="146">
        <f t="shared" si="16"/>
        <v>-1629.8617550880315</v>
      </c>
      <c r="D234" s="146">
        <f t="shared" si="14"/>
        <v>3875.1120414558291</v>
      </c>
      <c r="E234" s="144">
        <f t="shared" si="2"/>
        <v>-492833.63856786519</v>
      </c>
    </row>
    <row r="235" spans="1:5" ht="21" x14ac:dyDescent="0.2">
      <c r="A235" s="153" t="str">
        <f t="shared" si="15"/>
        <v/>
      </c>
      <c r="B235" s="149">
        <f t="shared" si="13"/>
        <v>2245.2502863677973</v>
      </c>
      <c r="C235" s="146">
        <f t="shared" si="16"/>
        <v>-1642.7787952262172</v>
      </c>
      <c r="D235" s="146">
        <f t="shared" si="14"/>
        <v>3888.0290815940143</v>
      </c>
      <c r="E235" s="144">
        <f t="shared" si="2"/>
        <v>-496721.66764945921</v>
      </c>
    </row>
    <row r="236" spans="1:5" ht="21" x14ac:dyDescent="0.2">
      <c r="A236" s="153" t="str">
        <f t="shared" si="15"/>
        <v/>
      </c>
      <c r="B236" s="149">
        <f t="shared" si="13"/>
        <v>2245.2502863677973</v>
      </c>
      <c r="C236" s="146">
        <f t="shared" si="16"/>
        <v>-1655.7388921648642</v>
      </c>
      <c r="D236" s="146">
        <f t="shared" si="14"/>
        <v>3900.9891785326618</v>
      </c>
      <c r="E236" s="144">
        <f t="shared" si="2"/>
        <v>-500622.65682799189</v>
      </c>
    </row>
    <row r="237" spans="1:5" ht="21" x14ac:dyDescent="0.2">
      <c r="A237" s="153" t="str">
        <f t="shared" si="15"/>
        <v/>
      </c>
      <c r="B237" s="149">
        <f t="shared" si="13"/>
        <v>2245.2502863677973</v>
      </c>
      <c r="C237" s="146">
        <f t="shared" si="16"/>
        <v>-1668.7421894266397</v>
      </c>
      <c r="D237" s="146">
        <f t="shared" si="14"/>
        <v>3913.9924757944373</v>
      </c>
      <c r="E237" s="144">
        <f t="shared" si="2"/>
        <v>-504536.64930378634</v>
      </c>
    </row>
    <row r="238" spans="1:5" ht="21" x14ac:dyDescent="0.2">
      <c r="A238" s="153" t="str">
        <f t="shared" si="15"/>
        <v/>
      </c>
      <c r="B238" s="149">
        <f t="shared" si="13"/>
        <v>2245.2502863677973</v>
      </c>
      <c r="C238" s="146">
        <f t="shared" si="16"/>
        <v>-1681.7888310126211</v>
      </c>
      <c r="D238" s="146">
        <f t="shared" si="14"/>
        <v>3927.0391173804182</v>
      </c>
      <c r="E238" s="144">
        <f t="shared" si="2"/>
        <v>-508463.68842116673</v>
      </c>
    </row>
    <row r="239" spans="1:5" ht="21" x14ac:dyDescent="0.2">
      <c r="A239" s="153" t="str">
        <f t="shared" si="15"/>
        <v/>
      </c>
      <c r="B239" s="149">
        <f t="shared" si="13"/>
        <v>2245.2502863677973</v>
      </c>
      <c r="C239" s="146">
        <f t="shared" si="16"/>
        <v>-1694.878961403889</v>
      </c>
      <c r="D239" s="146">
        <f t="shared" si="14"/>
        <v>3940.1292477716861</v>
      </c>
      <c r="E239" s="144">
        <f t="shared" si="2"/>
        <v>-512403.81766893843</v>
      </c>
    </row>
    <row r="240" spans="1:5" ht="21" x14ac:dyDescent="0.2">
      <c r="A240" s="153" t="str">
        <f t="shared" si="15"/>
        <v/>
      </c>
      <c r="B240" s="149">
        <f t="shared" si="13"/>
        <v>2245.2502863677973</v>
      </c>
      <c r="C240" s="146">
        <f t="shared" si="16"/>
        <v>-1708.012725563128</v>
      </c>
      <c r="D240" s="146">
        <f t="shared" si="14"/>
        <v>3953.2630119309251</v>
      </c>
      <c r="E240" s="144">
        <f t="shared" si="2"/>
        <v>-516357.08068086935</v>
      </c>
    </row>
    <row r="241" spans="1:5" ht="21" x14ac:dyDescent="0.2">
      <c r="A241" s="153" t="str">
        <f t="shared" si="15"/>
        <v/>
      </c>
      <c r="B241" s="149">
        <f t="shared" si="13"/>
        <v>2245.2502863677973</v>
      </c>
      <c r="C241" s="146">
        <f t="shared" si="16"/>
        <v>-1721.1902689362312</v>
      </c>
      <c r="D241" s="146">
        <f t="shared" si="14"/>
        <v>3966.4405553040287</v>
      </c>
      <c r="E241" s="144">
        <f t="shared" si="2"/>
        <v>-520323.5212361734</v>
      </c>
    </row>
    <row r="242" spans="1:5" ht="21" x14ac:dyDescent="0.2">
      <c r="A242" s="153" t="str">
        <f t="shared" si="15"/>
        <v/>
      </c>
      <c r="B242" s="149">
        <f t="shared" si="13"/>
        <v>2245.2502863677973</v>
      </c>
      <c r="C242" s="146">
        <f t="shared" si="16"/>
        <v>-1734.4117374539112</v>
      </c>
      <c r="D242" s="146">
        <f t="shared" si="14"/>
        <v>3979.6620238217083</v>
      </c>
      <c r="E242" s="144">
        <f t="shared" si="2"/>
        <v>-524303.18325999507</v>
      </c>
    </row>
    <row r="243" spans="1:5" ht="21" x14ac:dyDescent="0.2">
      <c r="A243" s="153" t="str">
        <f t="shared" si="15"/>
        <v/>
      </c>
      <c r="B243" s="149">
        <f t="shared" si="13"/>
        <v>2245.2502863677973</v>
      </c>
      <c r="C243" s="146">
        <f t="shared" si="16"/>
        <v>-1747.6772775333168</v>
      </c>
      <c r="D243" s="146">
        <f t="shared" si="14"/>
        <v>3992.9275639011139</v>
      </c>
      <c r="E243" s="144">
        <f t="shared" si="2"/>
        <v>-528296.11082389613</v>
      </c>
    </row>
    <row r="244" spans="1:5" ht="21" x14ac:dyDescent="0.2">
      <c r="A244" s="153" t="str">
        <f t="shared" si="15"/>
        <v/>
      </c>
      <c r="B244" s="149">
        <f t="shared" si="13"/>
        <v>2245.2502863677973</v>
      </c>
      <c r="C244" s="146">
        <f t="shared" si="16"/>
        <v>-1760.9870360796538</v>
      </c>
      <c r="D244" s="146">
        <f t="shared" si="14"/>
        <v>4006.2373224474513</v>
      </c>
      <c r="E244" s="144">
        <f t="shared" si="2"/>
        <v>-532302.3481463436</v>
      </c>
    </row>
    <row r="245" spans="1:5" ht="21" x14ac:dyDescent="0.2">
      <c r="A245" s="153" t="str">
        <f t="shared" si="15"/>
        <v/>
      </c>
      <c r="B245" s="149">
        <f t="shared" si="13"/>
        <v>2245.2502863677973</v>
      </c>
      <c r="C245" s="146">
        <f t="shared" si="16"/>
        <v>-1774.341160487812</v>
      </c>
      <c r="D245" s="146">
        <f t="shared" si="14"/>
        <v>4019.5914468556093</v>
      </c>
      <c r="E245" s="144">
        <f t="shared" si="2"/>
        <v>-536321.93959319917</v>
      </c>
    </row>
    <row r="246" spans="1:5" ht="21" x14ac:dyDescent="0.2">
      <c r="A246" s="153" t="str">
        <f t="shared" si="15"/>
        <v/>
      </c>
      <c r="B246" s="149">
        <f t="shared" si="13"/>
        <v>2245.2502863677973</v>
      </c>
      <c r="C246" s="146">
        <f t="shared" si="16"/>
        <v>-1787.7397986439973</v>
      </c>
      <c r="D246" s="146">
        <f t="shared" si="14"/>
        <v>4032.9900850117947</v>
      </c>
      <c r="E246" s="144">
        <f t="shared" si="2"/>
        <v>-540354.92967821099</v>
      </c>
    </row>
    <row r="247" spans="1:5" ht="21" x14ac:dyDescent="0.2">
      <c r="A247" s="153" t="str">
        <f t="shared" si="15"/>
        <v/>
      </c>
      <c r="B247" s="149">
        <f t="shared" si="13"/>
        <v>2245.2502863677973</v>
      </c>
      <c r="C247" s="146">
        <f t="shared" si="16"/>
        <v>-1801.1830989273701</v>
      </c>
      <c r="D247" s="146">
        <f t="shared" si="14"/>
        <v>4046.4333852951677</v>
      </c>
      <c r="E247" s="144">
        <f t="shared" si="2"/>
        <v>-544401.3630635062</v>
      </c>
    </row>
    <row r="248" spans="1:5" ht="21" x14ac:dyDescent="0.2">
      <c r="A248" s="153" t="str">
        <f t="shared" si="15"/>
        <v/>
      </c>
      <c r="B248" s="149">
        <f t="shared" si="13"/>
        <v>2245.2502863677973</v>
      </c>
      <c r="C248" s="146">
        <f t="shared" si="16"/>
        <v>-1814.6712102116874</v>
      </c>
      <c r="D248" s="146">
        <f t="shared" si="14"/>
        <v>4059.9214965794845</v>
      </c>
      <c r="E248" s="144">
        <f t="shared" si="2"/>
        <v>-548461.28456008574</v>
      </c>
    </row>
    <row r="249" spans="1:5" ht="21" x14ac:dyDescent="0.2">
      <c r="A249" s="153" t="str">
        <f t="shared" si="15"/>
        <v/>
      </c>
      <c r="B249" s="149">
        <f t="shared" si="13"/>
        <v>2245.2502863677973</v>
      </c>
      <c r="C249" s="146">
        <f t="shared" si="16"/>
        <v>-1828.2042818669524</v>
      </c>
      <c r="D249" s="146">
        <f t="shared" si="14"/>
        <v>4073.4545682347498</v>
      </c>
      <c r="E249" s="144">
        <f t="shared" si="2"/>
        <v>-552534.73912832048</v>
      </c>
    </row>
    <row r="250" spans="1:5" ht="21" x14ac:dyDescent="0.2">
      <c r="A250" s="153" t="str">
        <f t="shared" si="15"/>
        <v/>
      </c>
      <c r="B250" s="149">
        <f t="shared" si="13"/>
        <v>2245.2502863677973</v>
      </c>
      <c r="C250" s="146">
        <f t="shared" si="16"/>
        <v>-1841.7824637610684</v>
      </c>
      <c r="D250" s="146">
        <f t="shared" si="14"/>
        <v>4087.0327501288657</v>
      </c>
      <c r="E250" s="144">
        <f t="shared" si="2"/>
        <v>-556621.77187844936</v>
      </c>
    </row>
    <row r="251" spans="1:5" ht="21" x14ac:dyDescent="0.2">
      <c r="A251" s="153" t="str">
        <f t="shared" si="15"/>
        <v/>
      </c>
      <c r="B251" s="149">
        <f t="shared" si="13"/>
        <v>2245.2502863677973</v>
      </c>
      <c r="C251" s="146">
        <f t="shared" si="16"/>
        <v>-1855.4059062614979</v>
      </c>
      <c r="D251" s="146">
        <f t="shared" si="14"/>
        <v>4100.6561926292952</v>
      </c>
      <c r="E251" s="144">
        <f t="shared" si="2"/>
        <v>-560722.42807107861</v>
      </c>
    </row>
    <row r="252" spans="1:5" ht="21" x14ac:dyDescent="0.2">
      <c r="A252" s="153" t="str">
        <f t="shared" si="15"/>
        <v/>
      </c>
      <c r="B252" s="149">
        <f t="shared" si="13"/>
        <v>2245.2502863677973</v>
      </c>
      <c r="C252" s="146">
        <f t="shared" si="16"/>
        <v>-1869.0747602369286</v>
      </c>
      <c r="D252" s="146">
        <f t="shared" si="14"/>
        <v>4114.3250466047257</v>
      </c>
      <c r="E252" s="144">
        <f t="shared" si="2"/>
        <v>-564836.75311768334</v>
      </c>
    </row>
    <row r="253" spans="1:5" ht="21" x14ac:dyDescent="0.2">
      <c r="A253" s="153" t="str">
        <f t="shared" si="15"/>
        <v/>
      </c>
      <c r="B253" s="149">
        <f t="shared" si="13"/>
        <v>2245.2502863677973</v>
      </c>
      <c r="C253" s="146">
        <f t="shared" si="16"/>
        <v>-1882.7891770589447</v>
      </c>
      <c r="D253" s="146">
        <f t="shared" si="14"/>
        <v>4128.0394634267423</v>
      </c>
      <c r="E253" s="144">
        <f t="shared" si="2"/>
        <v>-568964.79258111003</v>
      </c>
    </row>
    <row r="254" spans="1:5" ht="21" x14ac:dyDescent="0.2">
      <c r="A254" s="153" t="str">
        <f t="shared" si="15"/>
        <v/>
      </c>
      <c r="B254" s="149">
        <f t="shared" si="13"/>
        <v>2245.2502863677973</v>
      </c>
      <c r="C254" s="146">
        <f t="shared" si="16"/>
        <v>-1896.5493086037002</v>
      </c>
      <c r="D254" s="146">
        <f t="shared" si="14"/>
        <v>4141.7995949714978</v>
      </c>
      <c r="E254" s="144">
        <f t="shared" si="2"/>
        <v>-573106.5921760815</v>
      </c>
    </row>
    <row r="255" spans="1:5" ht="21" x14ac:dyDescent="0.2">
      <c r="A255" s="153" t="str">
        <f t="shared" si="15"/>
        <v/>
      </c>
      <c r="B255" s="149">
        <f t="shared" si="13"/>
        <v>2245.2502863677973</v>
      </c>
      <c r="C255" s="146">
        <f t="shared" si="16"/>
        <v>-1910.3553072536051</v>
      </c>
      <c r="D255" s="146">
        <f t="shared" si="14"/>
        <v>4155.6055936214025</v>
      </c>
      <c r="E255" s="144">
        <f t="shared" si="2"/>
        <v>-577262.19776970288</v>
      </c>
    </row>
    <row r="256" spans="1:5" ht="21" x14ac:dyDescent="0.2">
      <c r="A256" s="153" t="str">
        <f t="shared" si="15"/>
        <v/>
      </c>
      <c r="B256" s="149">
        <f t="shared" si="13"/>
        <v>2245.2502863677973</v>
      </c>
      <c r="C256" s="146">
        <f t="shared" si="16"/>
        <v>-1924.2073258990097</v>
      </c>
      <c r="D256" s="146">
        <f t="shared" si="14"/>
        <v>4169.4576122668068</v>
      </c>
      <c r="E256" s="144">
        <f t="shared" si="2"/>
        <v>-581431.65538196964</v>
      </c>
    </row>
    <row r="257" spans="1:5" ht="21" x14ac:dyDescent="0.2">
      <c r="A257" s="153" t="str">
        <f t="shared" si="15"/>
        <v/>
      </c>
      <c r="B257" s="149">
        <f t="shared" si="13"/>
        <v>2245.2502863677973</v>
      </c>
      <c r="C257" s="146">
        <f t="shared" si="16"/>
        <v>-1938.1055179398988</v>
      </c>
      <c r="D257" s="146">
        <f t="shared" si="14"/>
        <v>4183.3558043076964</v>
      </c>
      <c r="E257" s="144">
        <f t="shared" si="2"/>
        <v>-585615.01118627738</v>
      </c>
    </row>
    <row r="258" spans="1:5" ht="21" x14ac:dyDescent="0.2">
      <c r="A258" s="153" t="str">
        <f t="shared" si="15"/>
        <v/>
      </c>
      <c r="B258" s="149">
        <f t="shared" si="13"/>
        <v>2245.2502863677973</v>
      </c>
      <c r="C258" s="146">
        <f t="shared" si="16"/>
        <v>-1952.0500372875913</v>
      </c>
      <c r="D258" s="146">
        <f t="shared" si="14"/>
        <v>4197.3003236553886</v>
      </c>
      <c r="E258" s="144">
        <f t="shared" si="2"/>
        <v>-589812.31150993274</v>
      </c>
    </row>
    <row r="259" spans="1:5" ht="21" x14ac:dyDescent="0.2">
      <c r="A259" s="153" t="str">
        <f t="shared" si="15"/>
        <v/>
      </c>
      <c r="B259" s="149">
        <f t="shared" si="13"/>
        <v>2245.2502863677973</v>
      </c>
      <c r="C259" s="146">
        <f t="shared" si="16"/>
        <v>-1966.0410383664423</v>
      </c>
      <c r="D259" s="146">
        <f t="shared" si="14"/>
        <v>4211.2913247342394</v>
      </c>
      <c r="E259" s="144">
        <f t="shared" si="2"/>
        <v>-594023.60283466696</v>
      </c>
    </row>
    <row r="260" spans="1:5" ht="21" x14ac:dyDescent="0.2">
      <c r="A260" s="153" t="str">
        <f t="shared" si="15"/>
        <v/>
      </c>
      <c r="B260" s="149">
        <f t="shared" si="13"/>
        <v>2245.2502863677973</v>
      </c>
      <c r="C260" s="146">
        <f t="shared" si="16"/>
        <v>-1980.0786761155566</v>
      </c>
      <c r="D260" s="146">
        <f t="shared" si="14"/>
        <v>4225.3289624833542</v>
      </c>
      <c r="E260" s="144">
        <f t="shared" si="2"/>
        <v>-598248.93179715029</v>
      </c>
    </row>
    <row r="261" spans="1:5" ht="21" x14ac:dyDescent="0.2">
      <c r="A261" s="153" t="str">
        <f t="shared" si="15"/>
        <v/>
      </c>
      <c r="B261" s="149">
        <f t="shared" si="13"/>
        <v>2245.2502863677973</v>
      </c>
      <c r="C261" s="146">
        <f t="shared" si="16"/>
        <v>-1994.163105990501</v>
      </c>
      <c r="D261" s="146">
        <f t="shared" si="14"/>
        <v>4239.4133923582986</v>
      </c>
      <c r="E261" s="144">
        <f t="shared" si="2"/>
        <v>-602488.34518950863</v>
      </c>
    </row>
    <row r="262" spans="1:5" ht="21" x14ac:dyDescent="0.2">
      <c r="A262" s="153" t="str">
        <f t="shared" si="15"/>
        <v/>
      </c>
      <c r="B262" s="149">
        <f t="shared" si="13"/>
        <v>2245.2502863677973</v>
      </c>
      <c r="C262" s="146">
        <f t="shared" si="16"/>
        <v>-2008.2944839650288</v>
      </c>
      <c r="D262" s="146">
        <f t="shared" si="14"/>
        <v>4253.5447703328264</v>
      </c>
      <c r="E262" s="144">
        <f t="shared" si="2"/>
        <v>-606741.8899598415</v>
      </c>
    </row>
    <row r="263" spans="1:5" ht="21" x14ac:dyDescent="0.2">
      <c r="A263" s="153" t="str">
        <f t="shared" si="15"/>
        <v/>
      </c>
      <c r="B263" s="149">
        <f t="shared" si="13"/>
        <v>2245.2502863677973</v>
      </c>
      <c r="C263" s="146">
        <f t="shared" si="16"/>
        <v>-2022.472966532805</v>
      </c>
      <c r="D263" s="146">
        <f t="shared" si="14"/>
        <v>4267.7232529006023</v>
      </c>
      <c r="E263" s="144">
        <f t="shared" si="2"/>
        <v>-611009.61321274214</v>
      </c>
    </row>
    <row r="264" spans="1:5" ht="21" x14ac:dyDescent="0.2">
      <c r="A264" s="153" t="str">
        <f t="shared" si="15"/>
        <v/>
      </c>
      <c r="B264" s="149">
        <f t="shared" si="13"/>
        <v>2245.2502863677973</v>
      </c>
      <c r="C264" s="146">
        <f t="shared" si="16"/>
        <v>-2036.6987107091406</v>
      </c>
      <c r="D264" s="146">
        <f t="shared" si="14"/>
        <v>4281.9489970769382</v>
      </c>
      <c r="E264" s="144">
        <f t="shared" si="2"/>
        <v>-615291.56220981909</v>
      </c>
    </row>
    <row r="265" spans="1:5" ht="21" x14ac:dyDescent="0.2">
      <c r="A265" s="153" t="str">
        <f t="shared" si="15"/>
        <v/>
      </c>
      <c r="B265" s="149">
        <f t="shared" si="13"/>
        <v>2245.2502863677973</v>
      </c>
      <c r="C265" s="146">
        <f t="shared" si="16"/>
        <v>-2050.9718740327303</v>
      </c>
      <c r="D265" s="146">
        <f t="shared" si="14"/>
        <v>4296.2221604005281</v>
      </c>
      <c r="E265" s="144">
        <f t="shared" ref="E265:E309" si="17">E264-D265</f>
        <v>-619587.78437021957</v>
      </c>
    </row>
    <row r="266" spans="1:5" ht="21" x14ac:dyDescent="0.2">
      <c r="A266" s="153" t="str">
        <f t="shared" si="15"/>
        <v/>
      </c>
      <c r="B266" s="149">
        <f t="shared" ref="B266:B309" si="18">-PMT($C$4/$C$6,$C$5*$C$6,$C$3)</f>
        <v>2245.2502863677973</v>
      </c>
      <c r="C266" s="146">
        <f t="shared" si="16"/>
        <v>-2065.2926145673987</v>
      </c>
      <c r="D266" s="146">
        <f t="shared" ref="D266:D309" si="19">B266-C266</f>
        <v>4310.5429009351956</v>
      </c>
      <c r="E266" s="144">
        <f t="shared" si="17"/>
        <v>-623898.32727115473</v>
      </c>
    </row>
    <row r="267" spans="1:5" ht="21" x14ac:dyDescent="0.2">
      <c r="A267" s="153" t="str">
        <f t="shared" ref="A267:A330" si="20">IF(A266&lt;&gt;"",IF(A266+1&gt;$C$5*$C$6,"",A266+1),"")</f>
        <v/>
      </c>
      <c r="B267" s="149">
        <f t="shared" si="18"/>
        <v>2245.2502863677973</v>
      </c>
      <c r="C267" s="146">
        <f t="shared" ref="C267:C309" si="21">IF(B267&lt;&gt;"",E266*$C$4/$C$6,"")</f>
        <v>-2079.6610909038491</v>
      </c>
      <c r="D267" s="146">
        <f t="shared" si="19"/>
        <v>4324.9113772716464</v>
      </c>
      <c r="E267" s="144">
        <f t="shared" si="17"/>
        <v>-628223.23864842637</v>
      </c>
    </row>
    <row r="268" spans="1:5" ht="21" x14ac:dyDescent="0.2">
      <c r="A268" s="153" t="str">
        <f t="shared" si="20"/>
        <v/>
      </c>
      <c r="B268" s="149">
        <f t="shared" si="18"/>
        <v>2245.2502863677973</v>
      </c>
      <c r="C268" s="146">
        <f t="shared" si="21"/>
        <v>-2094.0774621614214</v>
      </c>
      <c r="D268" s="146">
        <f t="shared" si="19"/>
        <v>4339.3277485292183</v>
      </c>
      <c r="E268" s="144">
        <f t="shared" si="17"/>
        <v>-632562.56639695563</v>
      </c>
    </row>
    <row r="269" spans="1:5" ht="21" x14ac:dyDescent="0.2">
      <c r="A269" s="153" t="str">
        <f t="shared" si="20"/>
        <v/>
      </c>
      <c r="B269" s="149">
        <f t="shared" si="18"/>
        <v>2245.2502863677973</v>
      </c>
      <c r="C269" s="146">
        <f t="shared" si="21"/>
        <v>-2108.5418879898521</v>
      </c>
      <c r="D269" s="146">
        <f t="shared" si="19"/>
        <v>4353.7921743576499</v>
      </c>
      <c r="E269" s="144">
        <f t="shared" si="17"/>
        <v>-636916.35857131332</v>
      </c>
    </row>
    <row r="270" spans="1:5" ht="21" x14ac:dyDescent="0.2">
      <c r="A270" s="153" t="str">
        <f t="shared" si="20"/>
        <v/>
      </c>
      <c r="B270" s="149">
        <f t="shared" si="18"/>
        <v>2245.2502863677973</v>
      </c>
      <c r="C270" s="146">
        <f t="shared" si="21"/>
        <v>-2123.0545285710446</v>
      </c>
      <c r="D270" s="146">
        <f t="shared" si="19"/>
        <v>4368.3048149388414</v>
      </c>
      <c r="E270" s="144">
        <f t="shared" si="17"/>
        <v>-641284.66338625213</v>
      </c>
    </row>
    <row r="271" spans="1:5" ht="21" x14ac:dyDescent="0.2">
      <c r="A271" s="153" t="str">
        <f t="shared" si="20"/>
        <v/>
      </c>
      <c r="B271" s="149">
        <f t="shared" si="18"/>
        <v>2245.2502863677973</v>
      </c>
      <c r="C271" s="146">
        <f t="shared" si="21"/>
        <v>-2137.6155446208404</v>
      </c>
      <c r="D271" s="146">
        <f t="shared" si="19"/>
        <v>4382.8658309886378</v>
      </c>
      <c r="E271" s="144">
        <f t="shared" si="17"/>
        <v>-645667.52921724075</v>
      </c>
    </row>
    <row r="272" spans="1:5" ht="21" x14ac:dyDescent="0.2">
      <c r="A272" s="153" t="str">
        <f t="shared" si="20"/>
        <v/>
      </c>
      <c r="B272" s="149">
        <f t="shared" si="18"/>
        <v>2245.2502863677973</v>
      </c>
      <c r="C272" s="146">
        <f t="shared" si="21"/>
        <v>-2152.2250973908026</v>
      </c>
      <c r="D272" s="146">
        <f t="shared" si="19"/>
        <v>4397.4753837585995</v>
      </c>
      <c r="E272" s="144">
        <f t="shared" si="17"/>
        <v>-650065.00460099929</v>
      </c>
    </row>
    <row r="273" spans="1:5" ht="21" x14ac:dyDescent="0.2">
      <c r="A273" s="153" t="str">
        <f t="shared" si="20"/>
        <v/>
      </c>
      <c r="B273" s="149">
        <f t="shared" si="18"/>
        <v>2245.2502863677973</v>
      </c>
      <c r="C273" s="146">
        <f t="shared" si="21"/>
        <v>-2166.8833486699978</v>
      </c>
      <c r="D273" s="146">
        <f t="shared" si="19"/>
        <v>4412.1336350377951</v>
      </c>
      <c r="E273" s="144">
        <f t="shared" si="17"/>
        <v>-654477.13823603711</v>
      </c>
    </row>
    <row r="274" spans="1:5" ht="21" x14ac:dyDescent="0.2">
      <c r="A274" s="153" t="str">
        <f t="shared" si="20"/>
        <v/>
      </c>
      <c r="B274" s="149">
        <f t="shared" si="18"/>
        <v>2245.2502863677973</v>
      </c>
      <c r="C274" s="146">
        <f t="shared" si="21"/>
        <v>-2181.5904607867901</v>
      </c>
      <c r="D274" s="146">
        <f t="shared" si="19"/>
        <v>4426.840747154587</v>
      </c>
      <c r="E274" s="144">
        <f t="shared" si="17"/>
        <v>-658903.97898319166</v>
      </c>
    </row>
    <row r="275" spans="1:5" ht="21" x14ac:dyDescent="0.2">
      <c r="A275" s="153" t="str">
        <f t="shared" si="20"/>
        <v/>
      </c>
      <c r="B275" s="149">
        <f t="shared" si="18"/>
        <v>2245.2502863677973</v>
      </c>
      <c r="C275" s="146">
        <f t="shared" si="21"/>
        <v>-2196.3465966106392</v>
      </c>
      <c r="D275" s="146">
        <f t="shared" si="19"/>
        <v>4441.596882978436</v>
      </c>
      <c r="E275" s="144">
        <f t="shared" si="17"/>
        <v>-663345.57586617011</v>
      </c>
    </row>
    <row r="276" spans="1:5" ht="21" x14ac:dyDescent="0.2">
      <c r="A276" s="153" t="str">
        <f t="shared" si="20"/>
        <v/>
      </c>
      <c r="B276" s="149">
        <f t="shared" si="18"/>
        <v>2245.2502863677973</v>
      </c>
      <c r="C276" s="146">
        <f t="shared" si="21"/>
        <v>-2211.1519195539004</v>
      </c>
      <c r="D276" s="146">
        <f t="shared" si="19"/>
        <v>4456.4022059216977</v>
      </c>
      <c r="E276" s="144">
        <f t="shared" si="17"/>
        <v>-667801.97807209182</v>
      </c>
    </row>
    <row r="277" spans="1:5" ht="21" x14ac:dyDescent="0.2">
      <c r="A277" s="153" t="str">
        <f t="shared" si="20"/>
        <v/>
      </c>
      <c r="B277" s="149">
        <f t="shared" si="18"/>
        <v>2245.2502863677973</v>
      </c>
      <c r="C277" s="146">
        <f t="shared" si="21"/>
        <v>-2226.0065935736397</v>
      </c>
      <c r="D277" s="146">
        <f t="shared" si="19"/>
        <v>4471.2568799414366</v>
      </c>
      <c r="E277" s="144">
        <f t="shared" si="17"/>
        <v>-672273.23495203326</v>
      </c>
    </row>
    <row r="278" spans="1:5" ht="21" x14ac:dyDescent="0.2">
      <c r="A278" s="153" t="str">
        <f t="shared" si="20"/>
        <v/>
      </c>
      <c r="B278" s="149">
        <f t="shared" si="18"/>
        <v>2245.2502863677973</v>
      </c>
      <c r="C278" s="146">
        <f t="shared" si="21"/>
        <v>-2240.9107831734441</v>
      </c>
      <c r="D278" s="146">
        <f t="shared" si="19"/>
        <v>4486.1610695412419</v>
      </c>
      <c r="E278" s="144">
        <f t="shared" si="17"/>
        <v>-676759.3960215745</v>
      </c>
    </row>
    <row r="279" spans="1:5" ht="21" x14ac:dyDescent="0.2">
      <c r="A279" s="153" t="str">
        <f t="shared" si="20"/>
        <v/>
      </c>
      <c r="B279" s="149">
        <f t="shared" si="18"/>
        <v>2245.2502863677973</v>
      </c>
      <c r="C279" s="146">
        <f t="shared" si="21"/>
        <v>-2255.8646534052482</v>
      </c>
      <c r="D279" s="146">
        <f t="shared" si="19"/>
        <v>4501.114939773046</v>
      </c>
      <c r="E279" s="144">
        <f t="shared" si="17"/>
        <v>-681260.51096134749</v>
      </c>
    </row>
    <row r="280" spans="1:5" ht="21" x14ac:dyDescent="0.2">
      <c r="A280" s="153" t="str">
        <f t="shared" si="20"/>
        <v/>
      </c>
      <c r="B280" s="149">
        <f t="shared" si="18"/>
        <v>2245.2502863677973</v>
      </c>
      <c r="C280" s="146">
        <f t="shared" si="21"/>
        <v>-2270.8683698711584</v>
      </c>
      <c r="D280" s="146">
        <f t="shared" si="19"/>
        <v>4516.1186562389557</v>
      </c>
      <c r="E280" s="144">
        <f t="shared" si="17"/>
        <v>-685776.6296175865</v>
      </c>
    </row>
    <row r="281" spans="1:5" ht="21" x14ac:dyDescent="0.2">
      <c r="A281" s="153" t="str">
        <f t="shared" si="20"/>
        <v/>
      </c>
      <c r="B281" s="149">
        <f t="shared" si="18"/>
        <v>2245.2502863677973</v>
      </c>
      <c r="C281" s="146">
        <f t="shared" si="21"/>
        <v>-2285.9220987252884</v>
      </c>
      <c r="D281" s="146">
        <f t="shared" si="19"/>
        <v>4531.1723850930857</v>
      </c>
      <c r="E281" s="144">
        <f t="shared" si="17"/>
        <v>-690307.80200267956</v>
      </c>
    </row>
    <row r="282" spans="1:5" ht="21" x14ac:dyDescent="0.2">
      <c r="A282" s="153" t="str">
        <f t="shared" si="20"/>
        <v/>
      </c>
      <c r="B282" s="149">
        <f t="shared" si="18"/>
        <v>2245.2502863677973</v>
      </c>
      <c r="C282" s="146">
        <f t="shared" si="21"/>
        <v>-2301.0260066755986</v>
      </c>
      <c r="D282" s="146">
        <f t="shared" si="19"/>
        <v>4546.2762930433964</v>
      </c>
      <c r="E282" s="144">
        <f t="shared" si="17"/>
        <v>-694854.07829572295</v>
      </c>
    </row>
    <row r="283" spans="1:5" ht="21" x14ac:dyDescent="0.2">
      <c r="A283" s="153" t="str">
        <f t="shared" si="20"/>
        <v/>
      </c>
      <c r="B283" s="149">
        <f t="shared" si="18"/>
        <v>2245.2502863677973</v>
      </c>
      <c r="C283" s="146">
        <f t="shared" si="21"/>
        <v>-2316.1802609857432</v>
      </c>
      <c r="D283" s="146">
        <f t="shared" si="19"/>
        <v>4561.4305473535405</v>
      </c>
      <c r="E283" s="144">
        <f t="shared" si="17"/>
        <v>-699415.50884307653</v>
      </c>
    </row>
    <row r="284" spans="1:5" ht="21" x14ac:dyDescent="0.2">
      <c r="A284" s="153" t="str">
        <f t="shared" si="20"/>
        <v/>
      </c>
      <c r="B284" s="149">
        <f t="shared" si="18"/>
        <v>2245.2502863677973</v>
      </c>
      <c r="C284" s="146">
        <f t="shared" si="21"/>
        <v>-2331.3850294769218</v>
      </c>
      <c r="D284" s="146">
        <f t="shared" si="19"/>
        <v>4576.6353158447191</v>
      </c>
      <c r="E284" s="144">
        <f t="shared" si="17"/>
        <v>-703992.1441589212</v>
      </c>
    </row>
    <row r="285" spans="1:5" ht="21" x14ac:dyDescent="0.2">
      <c r="A285" s="153" t="str">
        <f t="shared" si="20"/>
        <v/>
      </c>
      <c r="B285" s="149">
        <f t="shared" si="18"/>
        <v>2245.2502863677973</v>
      </c>
      <c r="C285" s="146">
        <f t="shared" si="21"/>
        <v>-2346.6404805297375</v>
      </c>
      <c r="D285" s="146">
        <f t="shared" si="19"/>
        <v>4591.8907668975353</v>
      </c>
      <c r="E285" s="144">
        <f t="shared" si="17"/>
        <v>-708584.03492581879</v>
      </c>
    </row>
    <row r="286" spans="1:5" ht="21" x14ac:dyDescent="0.2">
      <c r="A286" s="153" t="str">
        <f t="shared" si="20"/>
        <v/>
      </c>
      <c r="B286" s="149">
        <f t="shared" si="18"/>
        <v>2245.2502863677973</v>
      </c>
      <c r="C286" s="146">
        <f t="shared" si="21"/>
        <v>-2361.9467830860626</v>
      </c>
      <c r="D286" s="146">
        <f t="shared" si="19"/>
        <v>4607.1970694538595</v>
      </c>
      <c r="E286" s="144">
        <f t="shared" si="17"/>
        <v>-713191.23199527268</v>
      </c>
    </row>
    <row r="287" spans="1:5" ht="21" x14ac:dyDescent="0.2">
      <c r="A287" s="153" t="str">
        <f t="shared" si="20"/>
        <v/>
      </c>
      <c r="B287" s="149">
        <f t="shared" si="18"/>
        <v>2245.2502863677973</v>
      </c>
      <c r="C287" s="146">
        <f t="shared" si="21"/>
        <v>-2377.304106650909</v>
      </c>
      <c r="D287" s="146">
        <f t="shared" si="19"/>
        <v>4622.5543930187068</v>
      </c>
      <c r="E287" s="144">
        <f t="shared" si="17"/>
        <v>-717813.7863882914</v>
      </c>
    </row>
    <row r="288" spans="1:5" ht="21" x14ac:dyDescent="0.2">
      <c r="A288" s="153" t="str">
        <f t="shared" si="20"/>
        <v/>
      </c>
      <c r="B288" s="149">
        <f t="shared" si="18"/>
        <v>2245.2502863677973</v>
      </c>
      <c r="C288" s="146">
        <f t="shared" si="21"/>
        <v>-2392.7126212943044</v>
      </c>
      <c r="D288" s="146">
        <f t="shared" si="19"/>
        <v>4637.9629076621022</v>
      </c>
      <c r="E288" s="144">
        <f t="shared" si="17"/>
        <v>-722451.74929595354</v>
      </c>
    </row>
    <row r="289" spans="1:5" ht="21" x14ac:dyDescent="0.2">
      <c r="A289" s="153" t="str">
        <f t="shared" si="20"/>
        <v/>
      </c>
      <c r="B289" s="149">
        <f t="shared" si="18"/>
        <v>2245.2502863677973</v>
      </c>
      <c r="C289" s="146">
        <f t="shared" si="21"/>
        <v>-2408.1724976531787</v>
      </c>
      <c r="D289" s="146">
        <f t="shared" si="19"/>
        <v>4653.422784020976</v>
      </c>
      <c r="E289" s="144">
        <f t="shared" si="17"/>
        <v>-727105.17207997455</v>
      </c>
    </row>
    <row r="290" spans="1:5" ht="21" x14ac:dyDescent="0.2">
      <c r="A290" s="153" t="str">
        <f t="shared" si="20"/>
        <v/>
      </c>
      <c r="B290" s="149">
        <f t="shared" si="18"/>
        <v>2245.2502863677973</v>
      </c>
      <c r="C290" s="146">
        <f t="shared" si="21"/>
        <v>-2423.6839069332486</v>
      </c>
      <c r="D290" s="146">
        <f t="shared" si="19"/>
        <v>4668.9341933010455</v>
      </c>
      <c r="E290" s="144">
        <f t="shared" si="17"/>
        <v>-731774.10627327557</v>
      </c>
    </row>
    <row r="291" spans="1:5" ht="21" x14ac:dyDescent="0.2">
      <c r="A291" s="153" t="str">
        <f t="shared" si="20"/>
        <v/>
      </c>
      <c r="B291" s="149">
        <f t="shared" si="18"/>
        <v>2245.2502863677973</v>
      </c>
      <c r="C291" s="146">
        <f t="shared" si="21"/>
        <v>-2439.2470209109183</v>
      </c>
      <c r="D291" s="146">
        <f t="shared" si="19"/>
        <v>4684.4973072787161</v>
      </c>
      <c r="E291" s="144">
        <f t="shared" si="17"/>
        <v>-736458.60358055425</v>
      </c>
    </row>
    <row r="292" spans="1:5" ht="21" x14ac:dyDescent="0.2">
      <c r="A292" s="153" t="str">
        <f t="shared" si="20"/>
        <v/>
      </c>
      <c r="B292" s="149">
        <f t="shared" si="18"/>
        <v>2245.2502863677973</v>
      </c>
      <c r="C292" s="146">
        <f t="shared" si="21"/>
        <v>-2454.8620119351808</v>
      </c>
      <c r="D292" s="146">
        <f t="shared" si="19"/>
        <v>4700.1122983029782</v>
      </c>
      <c r="E292" s="144">
        <f t="shared" si="17"/>
        <v>-741158.71587885718</v>
      </c>
    </row>
    <row r="293" spans="1:5" ht="21" x14ac:dyDescent="0.2">
      <c r="A293" s="153" t="str">
        <f t="shared" si="20"/>
        <v/>
      </c>
      <c r="B293" s="149">
        <f t="shared" si="18"/>
        <v>2245.2502863677973</v>
      </c>
      <c r="C293" s="146">
        <f t="shared" si="21"/>
        <v>-2470.5290529295239</v>
      </c>
      <c r="D293" s="146">
        <f t="shared" si="19"/>
        <v>4715.7793392973217</v>
      </c>
      <c r="E293" s="144">
        <f t="shared" si="17"/>
        <v>-745874.49521815451</v>
      </c>
    </row>
    <row r="294" spans="1:5" ht="21" x14ac:dyDescent="0.2">
      <c r="A294" s="153" t="str">
        <f t="shared" si="20"/>
        <v/>
      </c>
      <c r="B294" s="149">
        <f t="shared" si="18"/>
        <v>2245.2502863677973</v>
      </c>
      <c r="C294" s="146">
        <f t="shared" si="21"/>
        <v>-2486.2483173938485</v>
      </c>
      <c r="D294" s="146">
        <f t="shared" si="19"/>
        <v>4731.4986037616454</v>
      </c>
      <c r="E294" s="144">
        <f t="shared" si="17"/>
        <v>-750605.99382191617</v>
      </c>
    </row>
    <row r="295" spans="1:5" ht="21" x14ac:dyDescent="0.2">
      <c r="A295" s="153" t="str">
        <f t="shared" si="20"/>
        <v/>
      </c>
      <c r="B295" s="149">
        <f t="shared" si="18"/>
        <v>2245.2502863677973</v>
      </c>
      <c r="C295" s="146">
        <f t="shared" si="21"/>
        <v>-2502.0199794063874</v>
      </c>
      <c r="D295" s="146">
        <f t="shared" si="19"/>
        <v>4747.2702657741847</v>
      </c>
      <c r="E295" s="144">
        <f t="shared" si="17"/>
        <v>-755353.26408769039</v>
      </c>
    </row>
    <row r="296" spans="1:5" ht="21" x14ac:dyDescent="0.2">
      <c r="A296" s="153" t="str">
        <f t="shared" si="20"/>
        <v/>
      </c>
      <c r="B296" s="149">
        <f t="shared" si="18"/>
        <v>2245.2502863677973</v>
      </c>
      <c r="C296" s="146">
        <f t="shared" si="21"/>
        <v>-2517.8442136256349</v>
      </c>
      <c r="D296" s="146">
        <f t="shared" si="19"/>
        <v>4763.0944999934327</v>
      </c>
      <c r="E296" s="144">
        <f t="shared" si="17"/>
        <v>-760116.35858768388</v>
      </c>
    </row>
    <row r="297" spans="1:5" ht="21" x14ac:dyDescent="0.2">
      <c r="A297" s="153" t="str">
        <f t="shared" si="20"/>
        <v/>
      </c>
      <c r="B297" s="149">
        <f t="shared" si="18"/>
        <v>2245.2502863677973</v>
      </c>
      <c r="C297" s="146">
        <f t="shared" si="21"/>
        <v>-2533.7211952922794</v>
      </c>
      <c r="D297" s="146">
        <f t="shared" si="19"/>
        <v>4778.9714816600772</v>
      </c>
      <c r="E297" s="144">
        <f t="shared" si="17"/>
        <v>-764895.33006934391</v>
      </c>
    </row>
    <row r="298" spans="1:5" ht="21" x14ac:dyDescent="0.2">
      <c r="A298" s="153" t="str">
        <f t="shared" si="20"/>
        <v/>
      </c>
      <c r="B298" s="149">
        <f t="shared" si="18"/>
        <v>2245.2502863677973</v>
      </c>
      <c r="C298" s="146">
        <f t="shared" si="21"/>
        <v>-2549.6511002311463</v>
      </c>
      <c r="D298" s="146">
        <f t="shared" si="19"/>
        <v>4794.9013865989436</v>
      </c>
      <c r="E298" s="144">
        <f t="shared" si="17"/>
        <v>-769690.23145594285</v>
      </c>
    </row>
    <row r="299" spans="1:5" ht="21" x14ac:dyDescent="0.2">
      <c r="A299" s="153" t="str">
        <f t="shared" si="20"/>
        <v/>
      </c>
      <c r="B299" s="149">
        <f t="shared" si="18"/>
        <v>2245.2502863677973</v>
      </c>
      <c r="C299" s="146">
        <f t="shared" si="21"/>
        <v>-2565.6341048531426</v>
      </c>
      <c r="D299" s="146">
        <f t="shared" si="19"/>
        <v>4810.8843912209395</v>
      </c>
      <c r="E299" s="144">
        <f t="shared" si="17"/>
        <v>-774501.11584716383</v>
      </c>
    </row>
    <row r="300" spans="1:5" ht="21" x14ac:dyDescent="0.2">
      <c r="A300" s="153" t="str">
        <f t="shared" si="20"/>
        <v/>
      </c>
      <c r="B300" s="149">
        <f t="shared" si="18"/>
        <v>2245.2502863677973</v>
      </c>
      <c r="C300" s="146">
        <f t="shared" si="21"/>
        <v>-2581.6703861572128</v>
      </c>
      <c r="D300" s="146">
        <f t="shared" si="19"/>
        <v>4826.9206725250096</v>
      </c>
      <c r="E300" s="144">
        <f t="shared" si="17"/>
        <v>-779328.03651968879</v>
      </c>
    </row>
    <row r="301" spans="1:5" ht="21" x14ac:dyDescent="0.2">
      <c r="A301" s="153" t="str">
        <f t="shared" si="20"/>
        <v/>
      </c>
      <c r="B301" s="149">
        <f t="shared" si="18"/>
        <v>2245.2502863677973</v>
      </c>
      <c r="C301" s="146">
        <f t="shared" si="21"/>
        <v>-2597.7601217322958</v>
      </c>
      <c r="D301" s="146">
        <f t="shared" si="19"/>
        <v>4843.0104081000936</v>
      </c>
      <c r="E301" s="144">
        <f t="shared" si="17"/>
        <v>-784171.04692778888</v>
      </c>
    </row>
    <row r="302" spans="1:5" ht="21" x14ac:dyDescent="0.2">
      <c r="A302" s="153" t="str">
        <f t="shared" si="20"/>
        <v/>
      </c>
      <c r="B302" s="149">
        <f t="shared" si="18"/>
        <v>2245.2502863677973</v>
      </c>
      <c r="C302" s="146">
        <f t="shared" si="21"/>
        <v>-2613.903489759296</v>
      </c>
      <c r="D302" s="146">
        <f t="shared" si="19"/>
        <v>4859.1537761270938</v>
      </c>
      <c r="E302" s="144">
        <f t="shared" si="17"/>
        <v>-789030.20070391602</v>
      </c>
    </row>
    <row r="303" spans="1:5" ht="21" x14ac:dyDescent="0.2">
      <c r="A303" s="153" t="str">
        <f t="shared" si="20"/>
        <v/>
      </c>
      <c r="B303" s="149">
        <f t="shared" si="18"/>
        <v>2245.2502863677973</v>
      </c>
      <c r="C303" s="146">
        <f t="shared" si="21"/>
        <v>-2630.1006690130534</v>
      </c>
      <c r="D303" s="146">
        <f t="shared" si="19"/>
        <v>4875.3509553808508</v>
      </c>
      <c r="E303" s="144">
        <f t="shared" si="17"/>
        <v>-793905.55165929685</v>
      </c>
    </row>
    <row r="304" spans="1:5" ht="21" x14ac:dyDescent="0.2">
      <c r="A304" s="153" t="str">
        <f t="shared" si="20"/>
        <v/>
      </c>
      <c r="B304" s="149">
        <f t="shared" si="18"/>
        <v>2245.2502863677973</v>
      </c>
      <c r="C304" s="146">
        <f t="shared" si="21"/>
        <v>-2646.3518388643229</v>
      </c>
      <c r="D304" s="146">
        <f t="shared" si="19"/>
        <v>4891.6021252321207</v>
      </c>
      <c r="E304" s="144">
        <f t="shared" si="17"/>
        <v>-798797.15378452896</v>
      </c>
    </row>
    <row r="305" spans="1:5" ht="21" x14ac:dyDescent="0.2">
      <c r="A305" s="153" t="str">
        <f t="shared" si="20"/>
        <v/>
      </c>
      <c r="B305" s="149">
        <f t="shared" si="18"/>
        <v>2245.2502863677973</v>
      </c>
      <c r="C305" s="146">
        <f t="shared" si="21"/>
        <v>-2662.6571792817635</v>
      </c>
      <c r="D305" s="146">
        <f t="shared" si="19"/>
        <v>4907.9074656495613</v>
      </c>
      <c r="E305" s="144">
        <f t="shared" si="17"/>
        <v>-803705.06125017849</v>
      </c>
    </row>
    <row r="306" spans="1:5" ht="21" x14ac:dyDescent="0.2">
      <c r="A306" s="153" t="str">
        <f t="shared" si="20"/>
        <v/>
      </c>
      <c r="B306" s="149">
        <f t="shared" si="18"/>
        <v>2245.2502863677973</v>
      </c>
      <c r="C306" s="146">
        <f t="shared" si="21"/>
        <v>-2679.0168708339284</v>
      </c>
      <c r="D306" s="146">
        <f t="shared" si="19"/>
        <v>4924.2671572017261</v>
      </c>
      <c r="E306" s="144">
        <f t="shared" si="17"/>
        <v>-808629.32840738026</v>
      </c>
    </row>
    <row r="307" spans="1:5" ht="21" x14ac:dyDescent="0.2">
      <c r="A307" s="153" t="str">
        <f t="shared" si="20"/>
        <v/>
      </c>
      <c r="B307" s="149">
        <f t="shared" si="18"/>
        <v>2245.2502863677973</v>
      </c>
      <c r="C307" s="146">
        <f t="shared" si="21"/>
        <v>-2695.4310946912678</v>
      </c>
      <c r="D307" s="146">
        <f t="shared" si="19"/>
        <v>4940.6813810590647</v>
      </c>
      <c r="E307" s="144">
        <f t="shared" si="17"/>
        <v>-813570.00978843938</v>
      </c>
    </row>
    <row r="308" spans="1:5" ht="21" x14ac:dyDescent="0.2">
      <c r="A308" s="153" t="str">
        <f t="shared" si="20"/>
        <v/>
      </c>
      <c r="B308" s="149">
        <f t="shared" si="18"/>
        <v>2245.2502863677973</v>
      </c>
      <c r="C308" s="146">
        <f t="shared" si="21"/>
        <v>-2711.9000326281316</v>
      </c>
      <c r="D308" s="146">
        <f t="shared" si="19"/>
        <v>4957.1503189959294</v>
      </c>
      <c r="E308" s="144">
        <f t="shared" si="17"/>
        <v>-818527.16010743531</v>
      </c>
    </row>
    <row r="309" spans="1:5" ht="21" x14ac:dyDescent="0.2">
      <c r="A309" s="153" t="str">
        <f t="shared" si="20"/>
        <v/>
      </c>
      <c r="B309" s="149">
        <f t="shared" si="18"/>
        <v>2245.2502863677973</v>
      </c>
      <c r="C309" s="146">
        <f t="shared" si="21"/>
        <v>-2728.4238670247846</v>
      </c>
      <c r="D309" s="146">
        <f t="shared" si="19"/>
        <v>4973.6741533925815</v>
      </c>
      <c r="E309" s="144">
        <f t="shared" si="17"/>
        <v>-823500.83426082786</v>
      </c>
    </row>
    <row r="310" spans="1:5" ht="21" x14ac:dyDescent="0.2">
      <c r="A310" s="153" t="str">
        <f t="shared" si="20"/>
        <v/>
      </c>
      <c r="B310" s="150"/>
      <c r="C310" s="148"/>
      <c r="D310" s="148"/>
      <c r="E310" s="145"/>
    </row>
    <row r="311" spans="1:5" ht="21" x14ac:dyDescent="0.2">
      <c r="A311" s="153" t="str">
        <f t="shared" si="20"/>
        <v/>
      </c>
      <c r="B311" s="150"/>
      <c r="C311" s="148"/>
      <c r="D311" s="148"/>
      <c r="E311" s="145"/>
    </row>
    <row r="312" spans="1:5" ht="21" x14ac:dyDescent="0.2">
      <c r="A312" s="153" t="str">
        <f t="shared" si="20"/>
        <v/>
      </c>
      <c r="B312" s="150"/>
      <c r="C312" s="148"/>
      <c r="D312" s="148"/>
      <c r="E312" s="145"/>
    </row>
    <row r="313" spans="1:5" ht="21" x14ac:dyDescent="0.2">
      <c r="A313" s="153" t="str">
        <f t="shared" si="20"/>
        <v/>
      </c>
      <c r="B313" s="150"/>
      <c r="C313" s="148"/>
      <c r="D313" s="148"/>
      <c r="E313" s="145"/>
    </row>
    <row r="314" spans="1:5" ht="21" x14ac:dyDescent="0.2">
      <c r="A314" s="153" t="str">
        <f t="shared" si="20"/>
        <v/>
      </c>
      <c r="B314" s="150"/>
      <c r="C314" s="148"/>
      <c r="D314" s="148"/>
      <c r="E314" s="145"/>
    </row>
    <row r="315" spans="1:5" ht="21" x14ac:dyDescent="0.2">
      <c r="A315" s="153" t="str">
        <f t="shared" si="20"/>
        <v/>
      </c>
      <c r="B315" s="150"/>
      <c r="C315" s="148"/>
      <c r="D315" s="148"/>
      <c r="E315" s="145"/>
    </row>
    <row r="316" spans="1:5" ht="21" x14ac:dyDescent="0.2">
      <c r="A316" s="153" t="str">
        <f t="shared" si="20"/>
        <v/>
      </c>
      <c r="B316" s="150"/>
      <c r="C316" s="148"/>
      <c r="D316" s="148"/>
      <c r="E316" s="145"/>
    </row>
    <row r="317" spans="1:5" ht="21" x14ac:dyDescent="0.2">
      <c r="A317" s="153" t="str">
        <f t="shared" si="20"/>
        <v/>
      </c>
      <c r="B317" s="150"/>
      <c r="C317" s="148"/>
      <c r="D317" s="148"/>
      <c r="E317" s="145"/>
    </row>
    <row r="318" spans="1:5" ht="21" x14ac:dyDescent="0.2">
      <c r="A318" s="153" t="str">
        <f t="shared" si="20"/>
        <v/>
      </c>
      <c r="B318" s="150"/>
      <c r="C318" s="148"/>
      <c r="D318" s="148"/>
      <c r="E318" s="145"/>
    </row>
    <row r="319" spans="1:5" ht="21" x14ac:dyDescent="0.2">
      <c r="A319" s="153" t="str">
        <f t="shared" si="20"/>
        <v/>
      </c>
      <c r="B319" s="150"/>
      <c r="C319" s="148"/>
      <c r="D319" s="148"/>
      <c r="E319" s="145"/>
    </row>
    <row r="320" spans="1:5" ht="21" x14ac:dyDescent="0.2">
      <c r="A320" s="153" t="str">
        <f t="shared" si="20"/>
        <v/>
      </c>
      <c r="B320" s="150"/>
      <c r="C320" s="148"/>
      <c r="D320" s="148"/>
      <c r="E320" s="145"/>
    </row>
    <row r="321" spans="1:5" ht="21" x14ac:dyDescent="0.2">
      <c r="A321" s="153" t="str">
        <f t="shared" si="20"/>
        <v/>
      </c>
      <c r="B321" s="150"/>
      <c r="C321" s="148"/>
      <c r="D321" s="148"/>
      <c r="E321" s="145"/>
    </row>
    <row r="322" spans="1:5" ht="21" x14ac:dyDescent="0.2">
      <c r="A322" s="153" t="str">
        <f t="shared" si="20"/>
        <v/>
      </c>
      <c r="B322" s="150"/>
      <c r="C322" s="148"/>
      <c r="D322" s="148"/>
      <c r="E322" s="145"/>
    </row>
    <row r="323" spans="1:5" ht="21" x14ac:dyDescent="0.2">
      <c r="A323" s="153" t="str">
        <f t="shared" si="20"/>
        <v/>
      </c>
      <c r="B323" s="150"/>
      <c r="C323" s="148"/>
      <c r="D323" s="148"/>
      <c r="E323" s="145"/>
    </row>
    <row r="324" spans="1:5" ht="21" x14ac:dyDescent="0.2">
      <c r="A324" s="153" t="str">
        <f t="shared" si="20"/>
        <v/>
      </c>
      <c r="B324" s="150"/>
      <c r="C324" s="148"/>
      <c r="D324" s="148"/>
      <c r="E324" s="145"/>
    </row>
    <row r="325" spans="1:5" ht="21" x14ac:dyDescent="0.2">
      <c r="A325" s="153" t="str">
        <f t="shared" si="20"/>
        <v/>
      </c>
      <c r="B325" s="150"/>
      <c r="C325" s="148"/>
      <c r="D325" s="148"/>
      <c r="E325" s="145"/>
    </row>
    <row r="326" spans="1:5" ht="21" x14ac:dyDescent="0.2">
      <c r="A326" s="153" t="str">
        <f t="shared" si="20"/>
        <v/>
      </c>
      <c r="B326" s="150"/>
      <c r="C326" s="148"/>
      <c r="D326" s="148"/>
      <c r="E326" s="145"/>
    </row>
    <row r="327" spans="1:5" ht="21" x14ac:dyDescent="0.2">
      <c r="A327" s="153" t="str">
        <f t="shared" si="20"/>
        <v/>
      </c>
      <c r="B327" s="150"/>
      <c r="C327" s="148"/>
      <c r="D327" s="148"/>
      <c r="E327" s="145"/>
    </row>
    <row r="328" spans="1:5" ht="21" x14ac:dyDescent="0.2">
      <c r="A328" s="153" t="str">
        <f t="shared" si="20"/>
        <v/>
      </c>
      <c r="B328" s="150"/>
      <c r="C328" s="148"/>
      <c r="D328" s="148"/>
      <c r="E328" s="145"/>
    </row>
    <row r="329" spans="1:5" ht="21" x14ac:dyDescent="0.2">
      <c r="A329" s="153" t="str">
        <f t="shared" si="20"/>
        <v/>
      </c>
      <c r="B329" s="150"/>
      <c r="C329" s="148"/>
      <c r="D329" s="148"/>
      <c r="E329" s="145"/>
    </row>
    <row r="330" spans="1:5" ht="21" x14ac:dyDescent="0.2">
      <c r="A330" s="153" t="str">
        <f t="shared" si="20"/>
        <v/>
      </c>
      <c r="B330" s="150"/>
      <c r="C330" s="148"/>
      <c r="D330" s="148"/>
      <c r="E330" s="145"/>
    </row>
    <row r="331" spans="1:5" ht="21" x14ac:dyDescent="0.2">
      <c r="A331" s="153" t="str">
        <f t="shared" ref="A331:A394" si="22">IF(A330&lt;&gt;"",IF(A330+1&gt;$C$5*$C$6,"",A330+1),"")</f>
        <v/>
      </c>
      <c r="B331" s="150"/>
      <c r="C331" s="148"/>
      <c r="D331" s="148"/>
      <c r="E331" s="145"/>
    </row>
    <row r="332" spans="1:5" ht="21" x14ac:dyDescent="0.2">
      <c r="A332" s="153" t="str">
        <f t="shared" si="22"/>
        <v/>
      </c>
      <c r="B332" s="150"/>
      <c r="C332" s="148"/>
      <c r="D332" s="148"/>
      <c r="E332" s="145"/>
    </row>
    <row r="333" spans="1:5" ht="21" x14ac:dyDescent="0.2">
      <c r="A333" s="153" t="str">
        <f t="shared" si="22"/>
        <v/>
      </c>
      <c r="B333" s="150"/>
      <c r="C333" s="148"/>
      <c r="D333" s="148"/>
      <c r="E333" s="145"/>
    </row>
    <row r="334" spans="1:5" ht="21" x14ac:dyDescent="0.2">
      <c r="A334" s="153" t="str">
        <f t="shared" si="22"/>
        <v/>
      </c>
      <c r="B334" s="150"/>
      <c r="C334" s="148"/>
      <c r="D334" s="148"/>
      <c r="E334" s="145"/>
    </row>
    <row r="335" spans="1:5" ht="21" x14ac:dyDescent="0.2">
      <c r="A335" s="153" t="str">
        <f t="shared" si="22"/>
        <v/>
      </c>
      <c r="B335" s="150"/>
      <c r="C335" s="148"/>
      <c r="D335" s="148"/>
      <c r="E335" s="145"/>
    </row>
    <row r="336" spans="1:5" ht="21" x14ac:dyDescent="0.2">
      <c r="A336" s="153" t="str">
        <f t="shared" si="22"/>
        <v/>
      </c>
      <c r="B336" s="150"/>
      <c r="C336" s="148"/>
      <c r="D336" s="148"/>
      <c r="E336" s="145"/>
    </row>
    <row r="337" spans="1:5" ht="21" x14ac:dyDescent="0.2">
      <c r="A337" s="153" t="str">
        <f t="shared" si="22"/>
        <v/>
      </c>
      <c r="B337" s="150"/>
      <c r="C337" s="148"/>
      <c r="D337" s="148"/>
      <c r="E337" s="145"/>
    </row>
    <row r="338" spans="1:5" ht="21" x14ac:dyDescent="0.2">
      <c r="A338" s="153" t="str">
        <f t="shared" si="22"/>
        <v/>
      </c>
      <c r="B338" s="150"/>
      <c r="C338" s="148"/>
      <c r="D338" s="148"/>
      <c r="E338" s="145"/>
    </row>
    <row r="339" spans="1:5" ht="21" x14ac:dyDescent="0.2">
      <c r="A339" s="153" t="str">
        <f t="shared" si="22"/>
        <v/>
      </c>
      <c r="B339" s="150"/>
      <c r="C339" s="148"/>
      <c r="D339" s="148"/>
      <c r="E339" s="145"/>
    </row>
    <row r="340" spans="1:5" ht="21" x14ac:dyDescent="0.2">
      <c r="A340" s="153" t="str">
        <f t="shared" si="22"/>
        <v/>
      </c>
      <c r="B340" s="150"/>
      <c r="C340" s="148"/>
      <c r="D340" s="148"/>
      <c r="E340" s="145"/>
    </row>
    <row r="341" spans="1:5" ht="21" x14ac:dyDescent="0.2">
      <c r="A341" s="153" t="str">
        <f t="shared" si="22"/>
        <v/>
      </c>
      <c r="B341" s="150"/>
      <c r="C341" s="148"/>
      <c r="D341" s="148"/>
      <c r="E341" s="145"/>
    </row>
    <row r="342" spans="1:5" ht="21" x14ac:dyDescent="0.2">
      <c r="A342" s="153" t="str">
        <f t="shared" si="22"/>
        <v/>
      </c>
      <c r="B342" s="150"/>
      <c r="C342" s="148"/>
      <c r="D342" s="148"/>
      <c r="E342" s="145"/>
    </row>
    <row r="343" spans="1:5" ht="21" x14ac:dyDescent="0.2">
      <c r="A343" s="153" t="str">
        <f t="shared" si="22"/>
        <v/>
      </c>
      <c r="B343" s="150"/>
      <c r="C343" s="148"/>
      <c r="D343" s="148"/>
      <c r="E343" s="145"/>
    </row>
    <row r="344" spans="1:5" ht="21" x14ac:dyDescent="0.2">
      <c r="A344" s="153" t="str">
        <f t="shared" si="22"/>
        <v/>
      </c>
      <c r="B344" s="150"/>
      <c r="C344" s="148"/>
      <c r="D344" s="148"/>
      <c r="E344" s="145"/>
    </row>
    <row r="345" spans="1:5" ht="21" x14ac:dyDescent="0.2">
      <c r="A345" s="153" t="str">
        <f t="shared" si="22"/>
        <v/>
      </c>
      <c r="B345" s="150"/>
      <c r="C345" s="148"/>
      <c r="D345" s="148"/>
      <c r="E345" s="145"/>
    </row>
    <row r="346" spans="1:5" ht="21" x14ac:dyDescent="0.2">
      <c r="A346" s="153" t="str">
        <f t="shared" si="22"/>
        <v/>
      </c>
      <c r="B346" s="150"/>
      <c r="C346" s="148"/>
      <c r="D346" s="148"/>
      <c r="E346" s="145"/>
    </row>
    <row r="347" spans="1:5" ht="21" x14ac:dyDescent="0.2">
      <c r="A347" s="153" t="str">
        <f t="shared" si="22"/>
        <v/>
      </c>
      <c r="B347" s="150"/>
      <c r="C347" s="148"/>
      <c r="D347" s="148"/>
      <c r="E347" s="145"/>
    </row>
    <row r="348" spans="1:5" ht="21" x14ac:dyDescent="0.2">
      <c r="A348" s="153" t="str">
        <f t="shared" si="22"/>
        <v/>
      </c>
      <c r="B348" s="150"/>
      <c r="C348" s="148"/>
      <c r="D348" s="148"/>
      <c r="E348" s="145"/>
    </row>
    <row r="349" spans="1:5" ht="21" x14ac:dyDescent="0.2">
      <c r="A349" s="153" t="str">
        <f t="shared" si="22"/>
        <v/>
      </c>
      <c r="B349" s="150"/>
      <c r="C349" s="148"/>
      <c r="D349" s="148"/>
      <c r="E349" s="145"/>
    </row>
    <row r="350" spans="1:5" ht="21" x14ac:dyDescent="0.2">
      <c r="A350" s="153" t="str">
        <f t="shared" si="22"/>
        <v/>
      </c>
      <c r="B350" s="150"/>
      <c r="C350" s="148"/>
      <c r="D350" s="148"/>
      <c r="E350" s="145"/>
    </row>
    <row r="351" spans="1:5" ht="21" x14ac:dyDescent="0.2">
      <c r="A351" s="153" t="str">
        <f t="shared" si="22"/>
        <v/>
      </c>
      <c r="B351" s="150"/>
      <c r="C351" s="148"/>
      <c r="D351" s="148"/>
      <c r="E351" s="145"/>
    </row>
    <row r="352" spans="1:5" ht="21" x14ac:dyDescent="0.2">
      <c r="A352" s="153" t="str">
        <f t="shared" si="22"/>
        <v/>
      </c>
      <c r="B352" s="150"/>
      <c r="C352" s="148"/>
      <c r="D352" s="148"/>
      <c r="E352" s="145"/>
    </row>
    <row r="353" spans="1:5" ht="21" x14ac:dyDescent="0.2">
      <c r="A353" s="153" t="str">
        <f t="shared" si="22"/>
        <v/>
      </c>
      <c r="B353" s="150"/>
      <c r="C353" s="148"/>
      <c r="D353" s="148"/>
      <c r="E353" s="145"/>
    </row>
    <row r="354" spans="1:5" ht="21" x14ac:dyDescent="0.2">
      <c r="A354" s="153" t="str">
        <f t="shared" si="22"/>
        <v/>
      </c>
      <c r="B354" s="150"/>
      <c r="C354" s="148"/>
      <c r="D354" s="148"/>
      <c r="E354" s="145"/>
    </row>
    <row r="355" spans="1:5" ht="21" x14ac:dyDescent="0.2">
      <c r="A355" s="153" t="str">
        <f t="shared" si="22"/>
        <v/>
      </c>
      <c r="B355" s="150"/>
      <c r="C355" s="148"/>
      <c r="D355" s="148"/>
      <c r="E355" s="145"/>
    </row>
    <row r="356" spans="1:5" ht="21" x14ac:dyDescent="0.2">
      <c r="A356" s="153" t="str">
        <f t="shared" si="22"/>
        <v/>
      </c>
      <c r="B356" s="150"/>
      <c r="C356" s="148"/>
      <c r="D356" s="148"/>
      <c r="E356" s="145"/>
    </row>
    <row r="357" spans="1:5" ht="21" x14ac:dyDescent="0.2">
      <c r="A357" s="153" t="str">
        <f t="shared" si="22"/>
        <v/>
      </c>
      <c r="B357" s="150"/>
      <c r="C357" s="148"/>
      <c r="D357" s="148"/>
      <c r="E357" s="145"/>
    </row>
    <row r="358" spans="1:5" ht="21" x14ac:dyDescent="0.2">
      <c r="A358" s="153" t="str">
        <f t="shared" si="22"/>
        <v/>
      </c>
      <c r="B358" s="150"/>
      <c r="C358" s="148"/>
      <c r="D358" s="148"/>
      <c r="E358" s="145"/>
    </row>
    <row r="359" spans="1:5" ht="21" x14ac:dyDescent="0.2">
      <c r="A359" s="153" t="str">
        <f t="shared" si="22"/>
        <v/>
      </c>
      <c r="B359" s="150"/>
      <c r="C359" s="148"/>
      <c r="D359" s="148"/>
      <c r="E359" s="145"/>
    </row>
    <row r="360" spans="1:5" ht="21" x14ac:dyDescent="0.2">
      <c r="A360" s="153" t="str">
        <f t="shared" si="22"/>
        <v/>
      </c>
      <c r="B360" s="150"/>
      <c r="C360" s="148"/>
      <c r="D360" s="148"/>
      <c r="E360" s="145"/>
    </row>
    <row r="361" spans="1:5" ht="21" x14ac:dyDescent="0.2">
      <c r="A361" s="153" t="str">
        <f t="shared" si="22"/>
        <v/>
      </c>
      <c r="B361" s="150"/>
      <c r="C361" s="148"/>
      <c r="D361" s="148"/>
      <c r="E361" s="145"/>
    </row>
    <row r="362" spans="1:5" ht="21" x14ac:dyDescent="0.2">
      <c r="A362" s="153" t="str">
        <f t="shared" si="22"/>
        <v/>
      </c>
      <c r="B362" s="150"/>
      <c r="C362" s="148"/>
      <c r="D362" s="148"/>
      <c r="E362" s="145"/>
    </row>
    <row r="363" spans="1:5" ht="21" x14ac:dyDescent="0.2">
      <c r="A363" s="153" t="str">
        <f t="shared" si="22"/>
        <v/>
      </c>
      <c r="B363" s="150"/>
      <c r="C363" s="148"/>
      <c r="D363" s="148"/>
      <c r="E363" s="145"/>
    </row>
    <row r="364" spans="1:5" ht="21" x14ac:dyDescent="0.2">
      <c r="A364" s="153" t="str">
        <f t="shared" si="22"/>
        <v/>
      </c>
      <c r="B364" s="150"/>
      <c r="C364" s="148"/>
      <c r="D364" s="148"/>
      <c r="E364" s="145"/>
    </row>
    <row r="365" spans="1:5" ht="21" x14ac:dyDescent="0.2">
      <c r="A365" s="153" t="str">
        <f t="shared" si="22"/>
        <v/>
      </c>
      <c r="B365" s="150"/>
      <c r="C365" s="148"/>
      <c r="D365" s="148"/>
      <c r="E365" s="145"/>
    </row>
    <row r="366" spans="1:5" ht="21" x14ac:dyDescent="0.2">
      <c r="A366" s="153" t="str">
        <f t="shared" si="22"/>
        <v/>
      </c>
      <c r="B366" s="150"/>
      <c r="C366" s="148"/>
      <c r="D366" s="148"/>
      <c r="E366" s="145"/>
    </row>
    <row r="367" spans="1:5" ht="21" x14ac:dyDescent="0.2">
      <c r="A367" s="153" t="str">
        <f t="shared" si="22"/>
        <v/>
      </c>
      <c r="B367" s="150"/>
      <c r="C367" s="148"/>
      <c r="D367" s="148"/>
      <c r="E367" s="145"/>
    </row>
    <row r="368" spans="1:5" ht="21" x14ac:dyDescent="0.2">
      <c r="A368" s="153" t="str">
        <f t="shared" si="22"/>
        <v/>
      </c>
      <c r="B368" s="150"/>
      <c r="C368" s="148"/>
      <c r="D368" s="148"/>
      <c r="E368" s="145"/>
    </row>
    <row r="369" spans="1:5" ht="21" x14ac:dyDescent="0.2">
      <c r="A369" s="153" t="str">
        <f t="shared" si="22"/>
        <v/>
      </c>
      <c r="B369" s="150"/>
      <c r="C369" s="148"/>
      <c r="D369" s="148"/>
      <c r="E369" s="145"/>
    </row>
    <row r="370" spans="1:5" ht="21" x14ac:dyDescent="0.2">
      <c r="A370" s="20" t="str">
        <f t="shared" si="22"/>
        <v/>
      </c>
      <c r="B370" s="21"/>
      <c r="C370" s="21"/>
      <c r="D370" s="21"/>
      <c r="E370" s="21"/>
    </row>
    <row r="371" spans="1:5" ht="21" x14ac:dyDescent="0.2">
      <c r="A371" s="20" t="str">
        <f t="shared" si="22"/>
        <v/>
      </c>
      <c r="B371" s="21"/>
      <c r="C371" s="21"/>
      <c r="D371" s="21"/>
      <c r="E371" s="21"/>
    </row>
    <row r="372" spans="1:5" ht="21" x14ac:dyDescent="0.2">
      <c r="A372" s="20" t="str">
        <f t="shared" si="22"/>
        <v/>
      </c>
      <c r="B372" s="21"/>
      <c r="C372" s="21"/>
      <c r="D372" s="21"/>
      <c r="E372" s="21"/>
    </row>
    <row r="373" spans="1:5" ht="21" x14ac:dyDescent="0.2">
      <c r="A373" s="20" t="str">
        <f t="shared" si="22"/>
        <v/>
      </c>
      <c r="B373" s="21"/>
      <c r="C373" s="21"/>
      <c r="D373" s="21"/>
      <c r="E373" s="21"/>
    </row>
    <row r="374" spans="1:5" ht="21" x14ac:dyDescent="0.2">
      <c r="A374" s="20" t="str">
        <f t="shared" si="22"/>
        <v/>
      </c>
      <c r="B374" s="21"/>
      <c r="C374" s="21"/>
      <c r="D374" s="21"/>
      <c r="E374" s="21"/>
    </row>
    <row r="375" spans="1:5" ht="21" x14ac:dyDescent="0.2">
      <c r="A375" s="20" t="str">
        <f t="shared" si="22"/>
        <v/>
      </c>
      <c r="B375" s="21"/>
      <c r="C375" s="21"/>
      <c r="D375" s="21"/>
      <c r="E375" s="21"/>
    </row>
    <row r="376" spans="1:5" ht="21" x14ac:dyDescent="0.2">
      <c r="A376" s="20" t="str">
        <f t="shared" si="22"/>
        <v/>
      </c>
      <c r="B376" s="21"/>
      <c r="C376" s="21"/>
      <c r="D376" s="21"/>
      <c r="E376" s="21"/>
    </row>
    <row r="377" spans="1:5" ht="21" x14ac:dyDescent="0.2">
      <c r="A377" s="20" t="str">
        <f t="shared" si="22"/>
        <v/>
      </c>
      <c r="B377" s="21"/>
      <c r="C377" s="21"/>
      <c r="D377" s="21"/>
      <c r="E377" s="21"/>
    </row>
    <row r="378" spans="1:5" ht="21" x14ac:dyDescent="0.2">
      <c r="A378" s="20" t="str">
        <f t="shared" si="22"/>
        <v/>
      </c>
      <c r="B378" s="21"/>
      <c r="C378" s="21"/>
      <c r="D378" s="21"/>
      <c r="E378" s="21"/>
    </row>
    <row r="379" spans="1:5" ht="21" x14ac:dyDescent="0.2">
      <c r="A379" s="20" t="str">
        <f t="shared" si="22"/>
        <v/>
      </c>
      <c r="B379" s="21"/>
      <c r="C379" s="21"/>
      <c r="D379" s="21"/>
      <c r="E379" s="21"/>
    </row>
    <row r="380" spans="1:5" ht="21" x14ac:dyDescent="0.2">
      <c r="A380" s="20" t="str">
        <f t="shared" si="22"/>
        <v/>
      </c>
      <c r="B380" s="21"/>
      <c r="C380" s="21"/>
      <c r="D380" s="21"/>
      <c r="E380" s="21"/>
    </row>
    <row r="381" spans="1:5" ht="21" x14ac:dyDescent="0.2">
      <c r="A381" s="20" t="str">
        <f t="shared" si="22"/>
        <v/>
      </c>
      <c r="B381" s="21"/>
      <c r="C381" s="21"/>
      <c r="D381" s="21"/>
      <c r="E381" s="21"/>
    </row>
    <row r="382" spans="1:5" ht="21" x14ac:dyDescent="0.2">
      <c r="A382" s="20" t="str">
        <f t="shared" si="22"/>
        <v/>
      </c>
      <c r="B382" s="21"/>
      <c r="C382" s="21"/>
      <c r="D382" s="21"/>
      <c r="E382" s="21"/>
    </row>
    <row r="383" spans="1:5" ht="21" x14ac:dyDescent="0.2">
      <c r="A383" s="20" t="str">
        <f t="shared" si="22"/>
        <v/>
      </c>
      <c r="B383" s="21"/>
      <c r="C383" s="21"/>
      <c r="D383" s="21"/>
      <c r="E383" s="21"/>
    </row>
    <row r="384" spans="1:5" ht="21" x14ac:dyDescent="0.2">
      <c r="A384" s="20" t="str">
        <f t="shared" si="22"/>
        <v/>
      </c>
      <c r="B384" s="21"/>
      <c r="C384" s="21"/>
      <c r="D384" s="21"/>
      <c r="E384" s="21"/>
    </row>
    <row r="385" spans="1:5" ht="21" x14ac:dyDescent="0.2">
      <c r="A385" s="20" t="str">
        <f t="shared" si="22"/>
        <v/>
      </c>
      <c r="B385" s="21"/>
      <c r="C385" s="21"/>
      <c r="D385" s="21"/>
      <c r="E385" s="21"/>
    </row>
    <row r="386" spans="1:5" ht="21" x14ac:dyDescent="0.2">
      <c r="A386" s="20" t="str">
        <f t="shared" si="22"/>
        <v/>
      </c>
      <c r="B386" s="21"/>
      <c r="C386" s="21"/>
      <c r="D386" s="21"/>
      <c r="E386" s="21"/>
    </row>
    <row r="387" spans="1:5" ht="21" x14ac:dyDescent="0.2">
      <c r="A387" s="20" t="str">
        <f t="shared" si="22"/>
        <v/>
      </c>
      <c r="B387" s="21"/>
      <c r="C387" s="21"/>
      <c r="D387" s="21"/>
      <c r="E387" s="21"/>
    </row>
    <row r="388" spans="1:5" ht="21" x14ac:dyDescent="0.2">
      <c r="A388" s="20" t="str">
        <f t="shared" si="22"/>
        <v/>
      </c>
      <c r="B388" s="21"/>
      <c r="C388" s="21"/>
      <c r="D388" s="21"/>
      <c r="E388" s="21"/>
    </row>
    <row r="389" spans="1:5" ht="21" x14ac:dyDescent="0.2">
      <c r="A389" s="20" t="str">
        <f t="shared" si="22"/>
        <v/>
      </c>
      <c r="B389" s="21"/>
      <c r="C389" s="21"/>
      <c r="D389" s="21"/>
      <c r="E389" s="21"/>
    </row>
    <row r="390" spans="1:5" ht="21" x14ac:dyDescent="0.2">
      <c r="A390" s="20" t="str">
        <f t="shared" si="22"/>
        <v/>
      </c>
      <c r="B390" s="21"/>
      <c r="C390" s="21"/>
      <c r="D390" s="21"/>
      <c r="E390" s="21"/>
    </row>
    <row r="391" spans="1:5" ht="21" x14ac:dyDescent="0.2">
      <c r="A391" s="20" t="str">
        <f t="shared" si="22"/>
        <v/>
      </c>
      <c r="B391" s="21"/>
      <c r="C391" s="21"/>
      <c r="D391" s="21"/>
      <c r="E391" s="21"/>
    </row>
    <row r="392" spans="1:5" ht="21" x14ac:dyDescent="0.2">
      <c r="A392" s="20" t="str">
        <f t="shared" si="22"/>
        <v/>
      </c>
      <c r="B392" s="21"/>
      <c r="C392" s="21"/>
      <c r="D392" s="21"/>
      <c r="E392" s="21"/>
    </row>
    <row r="393" spans="1:5" ht="21" x14ac:dyDescent="0.2">
      <c r="A393" s="20" t="str">
        <f t="shared" si="22"/>
        <v/>
      </c>
      <c r="B393" s="21"/>
      <c r="C393" s="21"/>
      <c r="D393" s="21"/>
      <c r="E393" s="21"/>
    </row>
    <row r="394" spans="1:5" ht="21" x14ac:dyDescent="0.2">
      <c r="A394" s="20" t="str">
        <f t="shared" si="22"/>
        <v/>
      </c>
      <c r="B394" s="21"/>
      <c r="C394" s="21"/>
      <c r="D394" s="21"/>
      <c r="E394" s="21"/>
    </row>
    <row r="395" spans="1:5" ht="21" x14ac:dyDescent="0.2">
      <c r="A395" s="20" t="str">
        <f t="shared" ref="A395:A458" si="23">IF(A394&lt;&gt;"",IF(A394+1&gt;$C$5*$C$6,"",A394+1),"")</f>
        <v/>
      </c>
      <c r="B395" s="21"/>
      <c r="C395" s="21"/>
      <c r="D395" s="21"/>
      <c r="E395" s="21"/>
    </row>
    <row r="396" spans="1:5" ht="21" x14ac:dyDescent="0.2">
      <c r="A396" s="20" t="str">
        <f t="shared" si="23"/>
        <v/>
      </c>
      <c r="B396" s="21"/>
      <c r="C396" s="21"/>
      <c r="D396" s="21"/>
      <c r="E396" s="21"/>
    </row>
    <row r="397" spans="1:5" ht="21" x14ac:dyDescent="0.2">
      <c r="A397" s="20" t="str">
        <f t="shared" si="23"/>
        <v/>
      </c>
      <c r="B397" s="21"/>
      <c r="C397" s="21"/>
      <c r="D397" s="21"/>
      <c r="E397" s="21"/>
    </row>
    <row r="398" spans="1:5" ht="21" x14ac:dyDescent="0.2">
      <c r="A398" s="20" t="str">
        <f t="shared" si="23"/>
        <v/>
      </c>
      <c r="B398" s="21"/>
      <c r="C398" s="21"/>
      <c r="D398" s="21"/>
      <c r="E398" s="21"/>
    </row>
    <row r="399" spans="1:5" ht="21" x14ac:dyDescent="0.2">
      <c r="A399" s="20" t="str">
        <f t="shared" si="23"/>
        <v/>
      </c>
      <c r="B399" s="21"/>
      <c r="C399" s="21"/>
      <c r="D399" s="21"/>
      <c r="E399" s="21"/>
    </row>
    <row r="400" spans="1:5" ht="21" x14ac:dyDescent="0.2">
      <c r="A400" s="20" t="str">
        <f t="shared" si="23"/>
        <v/>
      </c>
      <c r="B400" s="21"/>
      <c r="C400" s="21"/>
      <c r="D400" s="21"/>
      <c r="E400" s="21"/>
    </row>
    <row r="401" spans="1:5" ht="21" x14ac:dyDescent="0.2">
      <c r="A401" s="20" t="str">
        <f t="shared" si="23"/>
        <v/>
      </c>
      <c r="B401" s="21"/>
      <c r="C401" s="21"/>
      <c r="D401" s="21"/>
      <c r="E401" s="21"/>
    </row>
    <row r="402" spans="1:5" ht="21" x14ac:dyDescent="0.2">
      <c r="A402" s="20" t="str">
        <f t="shared" si="23"/>
        <v/>
      </c>
      <c r="B402" s="21"/>
      <c r="C402" s="21"/>
      <c r="D402" s="21"/>
      <c r="E402" s="21"/>
    </row>
    <row r="403" spans="1:5" ht="21" x14ac:dyDescent="0.2">
      <c r="A403" s="20" t="str">
        <f t="shared" si="23"/>
        <v/>
      </c>
      <c r="B403" s="21"/>
      <c r="C403" s="21"/>
      <c r="D403" s="21"/>
      <c r="E403" s="21"/>
    </row>
    <row r="404" spans="1:5" ht="21" x14ac:dyDescent="0.2">
      <c r="A404" s="20" t="str">
        <f t="shared" si="23"/>
        <v/>
      </c>
      <c r="B404" s="21"/>
      <c r="C404" s="21"/>
      <c r="D404" s="21"/>
      <c r="E404" s="21"/>
    </row>
    <row r="405" spans="1:5" ht="21" x14ac:dyDescent="0.2">
      <c r="A405" s="20" t="str">
        <f t="shared" si="23"/>
        <v/>
      </c>
      <c r="B405" s="21"/>
      <c r="C405" s="21"/>
      <c r="D405" s="21"/>
      <c r="E405" s="21"/>
    </row>
    <row r="406" spans="1:5" ht="21" x14ac:dyDescent="0.2">
      <c r="A406" s="20" t="str">
        <f t="shared" si="23"/>
        <v/>
      </c>
      <c r="B406" s="21"/>
      <c r="C406" s="21"/>
      <c r="D406" s="21"/>
      <c r="E406" s="21"/>
    </row>
    <row r="407" spans="1:5" ht="21" x14ac:dyDescent="0.2">
      <c r="A407" s="20" t="str">
        <f t="shared" si="23"/>
        <v/>
      </c>
      <c r="B407" s="21"/>
      <c r="C407" s="21"/>
      <c r="D407" s="21"/>
      <c r="E407" s="21"/>
    </row>
    <row r="408" spans="1:5" ht="21" x14ac:dyDescent="0.2">
      <c r="A408" s="20" t="str">
        <f t="shared" si="23"/>
        <v/>
      </c>
      <c r="B408" s="21"/>
      <c r="C408" s="21"/>
      <c r="D408" s="21"/>
      <c r="E408" s="21"/>
    </row>
    <row r="409" spans="1:5" ht="21" x14ac:dyDescent="0.2">
      <c r="A409" s="20" t="str">
        <f t="shared" si="23"/>
        <v/>
      </c>
      <c r="B409" s="21"/>
      <c r="C409" s="21"/>
      <c r="D409" s="21"/>
      <c r="E409" s="21"/>
    </row>
    <row r="410" spans="1:5" ht="21" x14ac:dyDescent="0.2">
      <c r="A410" s="20" t="str">
        <f t="shared" si="23"/>
        <v/>
      </c>
      <c r="B410" s="21"/>
      <c r="C410" s="21"/>
      <c r="D410" s="21"/>
      <c r="E410" s="21"/>
    </row>
    <row r="411" spans="1:5" ht="21" x14ac:dyDescent="0.2">
      <c r="A411" s="20" t="str">
        <f t="shared" si="23"/>
        <v/>
      </c>
      <c r="B411" s="21"/>
      <c r="C411" s="21"/>
      <c r="D411" s="21"/>
      <c r="E411" s="21"/>
    </row>
    <row r="412" spans="1:5" ht="21" x14ac:dyDescent="0.2">
      <c r="A412" s="20" t="str">
        <f t="shared" si="23"/>
        <v/>
      </c>
      <c r="B412" s="21"/>
      <c r="C412" s="21"/>
      <c r="D412" s="21"/>
      <c r="E412" s="21"/>
    </row>
    <row r="413" spans="1:5" ht="21" x14ac:dyDescent="0.2">
      <c r="A413" s="20" t="str">
        <f t="shared" si="23"/>
        <v/>
      </c>
      <c r="B413" s="21"/>
      <c r="C413" s="21"/>
      <c r="D413" s="21"/>
      <c r="E413" s="21"/>
    </row>
    <row r="414" spans="1:5" ht="21" x14ac:dyDescent="0.2">
      <c r="A414" s="20" t="str">
        <f t="shared" si="23"/>
        <v/>
      </c>
      <c r="B414" s="21"/>
      <c r="C414" s="21"/>
      <c r="D414" s="21"/>
      <c r="E414" s="21"/>
    </row>
    <row r="415" spans="1:5" ht="21" x14ac:dyDescent="0.2">
      <c r="A415" s="20" t="str">
        <f t="shared" si="23"/>
        <v/>
      </c>
      <c r="B415" s="21"/>
      <c r="C415" s="21"/>
      <c r="D415" s="21"/>
      <c r="E415" s="21"/>
    </row>
    <row r="416" spans="1:5" ht="21" x14ac:dyDescent="0.2">
      <c r="A416" s="20" t="str">
        <f t="shared" si="23"/>
        <v/>
      </c>
      <c r="B416" s="21"/>
      <c r="C416" s="21"/>
      <c r="D416" s="21"/>
      <c r="E416" s="21"/>
    </row>
    <row r="417" spans="1:5" ht="21" x14ac:dyDescent="0.2">
      <c r="A417" s="20" t="str">
        <f t="shared" si="23"/>
        <v/>
      </c>
      <c r="B417" s="21"/>
      <c r="C417" s="21"/>
      <c r="D417" s="21"/>
      <c r="E417" s="21"/>
    </row>
    <row r="418" spans="1:5" ht="21" x14ac:dyDescent="0.2">
      <c r="A418" s="20" t="str">
        <f t="shared" si="23"/>
        <v/>
      </c>
      <c r="B418" s="21"/>
      <c r="C418" s="21"/>
      <c r="D418" s="21"/>
      <c r="E418" s="21"/>
    </row>
    <row r="419" spans="1:5" ht="21" x14ac:dyDescent="0.2">
      <c r="A419" s="20" t="str">
        <f t="shared" si="23"/>
        <v/>
      </c>
      <c r="B419" s="21"/>
      <c r="C419" s="21"/>
      <c r="D419" s="21"/>
      <c r="E419" s="21"/>
    </row>
    <row r="420" spans="1:5" ht="21" x14ac:dyDescent="0.2">
      <c r="A420" s="20" t="str">
        <f t="shared" si="23"/>
        <v/>
      </c>
      <c r="B420" s="21"/>
      <c r="C420" s="21"/>
      <c r="D420" s="21"/>
      <c r="E420" s="21"/>
    </row>
    <row r="421" spans="1:5" ht="21" x14ac:dyDescent="0.2">
      <c r="A421" s="20" t="str">
        <f t="shared" si="23"/>
        <v/>
      </c>
    </row>
    <row r="422" spans="1:5" ht="21" x14ac:dyDescent="0.2">
      <c r="A422" s="20" t="str">
        <f t="shared" si="23"/>
        <v/>
      </c>
    </row>
    <row r="423" spans="1:5" ht="21" x14ac:dyDescent="0.2">
      <c r="A423" s="20" t="str">
        <f t="shared" si="23"/>
        <v/>
      </c>
    </row>
    <row r="424" spans="1:5" ht="21" x14ac:dyDescent="0.2">
      <c r="A424" s="20" t="str">
        <f t="shared" si="23"/>
        <v/>
      </c>
    </row>
    <row r="425" spans="1:5" ht="21" x14ac:dyDescent="0.2">
      <c r="A425" s="20" t="str">
        <f t="shared" si="23"/>
        <v/>
      </c>
    </row>
    <row r="426" spans="1:5" ht="21" x14ac:dyDescent="0.2">
      <c r="A426" s="20" t="str">
        <f t="shared" si="23"/>
        <v/>
      </c>
    </row>
    <row r="427" spans="1:5" ht="21" x14ac:dyDescent="0.2">
      <c r="A427" s="20" t="str">
        <f t="shared" si="23"/>
        <v/>
      </c>
    </row>
    <row r="428" spans="1:5" ht="21" x14ac:dyDescent="0.2">
      <c r="A428" s="20" t="str">
        <f t="shared" si="23"/>
        <v/>
      </c>
    </row>
    <row r="429" spans="1:5" ht="21" x14ac:dyDescent="0.2">
      <c r="A429" s="20" t="str">
        <f t="shared" si="23"/>
        <v/>
      </c>
    </row>
    <row r="430" spans="1:5" ht="21" x14ac:dyDescent="0.2">
      <c r="A430" s="20" t="str">
        <f t="shared" si="23"/>
        <v/>
      </c>
    </row>
    <row r="431" spans="1:5" ht="21" x14ac:dyDescent="0.2">
      <c r="A431" s="20" t="str">
        <f t="shared" si="23"/>
        <v/>
      </c>
    </row>
    <row r="432" spans="1:5" ht="21" x14ac:dyDescent="0.2">
      <c r="A432" s="20" t="str">
        <f t="shared" si="23"/>
        <v/>
      </c>
    </row>
    <row r="433" spans="1:1" ht="21" x14ac:dyDescent="0.2">
      <c r="A433" s="20" t="str">
        <f t="shared" si="23"/>
        <v/>
      </c>
    </row>
    <row r="434" spans="1:1" ht="21" x14ac:dyDescent="0.2">
      <c r="A434" s="20" t="str">
        <f t="shared" si="23"/>
        <v/>
      </c>
    </row>
    <row r="435" spans="1:1" ht="21" x14ac:dyDescent="0.2">
      <c r="A435" s="20" t="str">
        <f t="shared" si="23"/>
        <v/>
      </c>
    </row>
    <row r="436" spans="1:1" ht="21" x14ac:dyDescent="0.2">
      <c r="A436" s="20" t="str">
        <f t="shared" si="23"/>
        <v/>
      </c>
    </row>
    <row r="437" spans="1:1" ht="21" x14ac:dyDescent="0.2">
      <c r="A437" s="20" t="str">
        <f t="shared" si="23"/>
        <v/>
      </c>
    </row>
    <row r="438" spans="1:1" ht="21" x14ac:dyDescent="0.2">
      <c r="A438" s="20" t="str">
        <f t="shared" si="23"/>
        <v/>
      </c>
    </row>
    <row r="439" spans="1:1" ht="21" x14ac:dyDescent="0.2">
      <c r="A439" s="20" t="str">
        <f t="shared" si="23"/>
        <v/>
      </c>
    </row>
    <row r="440" spans="1:1" ht="21" x14ac:dyDescent="0.2">
      <c r="A440" s="20" t="str">
        <f t="shared" si="23"/>
        <v/>
      </c>
    </row>
    <row r="441" spans="1:1" ht="21" x14ac:dyDescent="0.2">
      <c r="A441" s="20" t="str">
        <f t="shared" si="23"/>
        <v/>
      </c>
    </row>
    <row r="442" spans="1:1" ht="21" x14ac:dyDescent="0.2">
      <c r="A442" s="20" t="str">
        <f t="shared" si="23"/>
        <v/>
      </c>
    </row>
    <row r="443" spans="1:1" ht="21" x14ac:dyDescent="0.2">
      <c r="A443" s="20" t="str">
        <f t="shared" si="23"/>
        <v/>
      </c>
    </row>
    <row r="444" spans="1:1" ht="21" x14ac:dyDescent="0.2">
      <c r="A444" s="20" t="str">
        <f t="shared" si="23"/>
        <v/>
      </c>
    </row>
    <row r="445" spans="1:1" ht="21" x14ac:dyDescent="0.2">
      <c r="A445" s="20" t="str">
        <f t="shared" si="23"/>
        <v/>
      </c>
    </row>
    <row r="446" spans="1:1" ht="21" x14ac:dyDescent="0.2">
      <c r="A446" s="20" t="str">
        <f t="shared" si="23"/>
        <v/>
      </c>
    </row>
    <row r="447" spans="1:1" ht="21" x14ac:dyDescent="0.2">
      <c r="A447" s="20" t="str">
        <f t="shared" si="23"/>
        <v/>
      </c>
    </row>
    <row r="448" spans="1:1" ht="21" x14ac:dyDescent="0.2">
      <c r="A448" s="20" t="str">
        <f t="shared" si="23"/>
        <v/>
      </c>
    </row>
    <row r="449" spans="1:1" ht="21" x14ac:dyDescent="0.2">
      <c r="A449" s="20" t="str">
        <f t="shared" si="23"/>
        <v/>
      </c>
    </row>
    <row r="450" spans="1:1" ht="21" x14ac:dyDescent="0.2">
      <c r="A450" s="20" t="str">
        <f t="shared" si="23"/>
        <v/>
      </c>
    </row>
    <row r="451" spans="1:1" ht="21" x14ac:dyDescent="0.2">
      <c r="A451" s="20" t="str">
        <f t="shared" si="23"/>
        <v/>
      </c>
    </row>
    <row r="452" spans="1:1" ht="21" x14ac:dyDescent="0.2">
      <c r="A452" s="20" t="str">
        <f t="shared" si="23"/>
        <v/>
      </c>
    </row>
    <row r="453" spans="1:1" ht="21" x14ac:dyDescent="0.2">
      <c r="A453" s="20" t="str">
        <f t="shared" si="23"/>
        <v/>
      </c>
    </row>
    <row r="454" spans="1:1" ht="21" x14ac:dyDescent="0.2">
      <c r="A454" s="20" t="str">
        <f t="shared" si="23"/>
        <v/>
      </c>
    </row>
    <row r="455" spans="1:1" ht="21" x14ac:dyDescent="0.2">
      <c r="A455" s="20" t="str">
        <f t="shared" si="23"/>
        <v/>
      </c>
    </row>
    <row r="456" spans="1:1" ht="21" x14ac:dyDescent="0.2">
      <c r="A456" s="20" t="str">
        <f t="shared" si="23"/>
        <v/>
      </c>
    </row>
    <row r="457" spans="1:1" ht="21" x14ac:dyDescent="0.2">
      <c r="A457" s="20" t="str">
        <f t="shared" si="23"/>
        <v/>
      </c>
    </row>
    <row r="458" spans="1:1" ht="21" x14ac:dyDescent="0.2">
      <c r="A458" s="20" t="str">
        <f t="shared" si="23"/>
        <v/>
      </c>
    </row>
    <row r="459" spans="1:1" ht="21" x14ac:dyDescent="0.2">
      <c r="A459" s="20" t="str">
        <f t="shared" ref="A459:A476" si="24">IF(A458&lt;&gt;"",IF(A458+1&gt;$C$5*$C$6,"",A458+1),"")</f>
        <v/>
      </c>
    </row>
    <row r="460" spans="1:1" ht="21" x14ac:dyDescent="0.2">
      <c r="A460" s="20" t="str">
        <f t="shared" si="24"/>
        <v/>
      </c>
    </row>
    <row r="461" spans="1:1" ht="21" x14ac:dyDescent="0.2">
      <c r="A461" s="20" t="str">
        <f t="shared" si="24"/>
        <v/>
      </c>
    </row>
    <row r="462" spans="1:1" ht="21" x14ac:dyDescent="0.2">
      <c r="A462" s="20" t="str">
        <f t="shared" si="24"/>
        <v/>
      </c>
    </row>
    <row r="463" spans="1:1" ht="21" x14ac:dyDescent="0.2">
      <c r="A463" s="20" t="str">
        <f t="shared" si="24"/>
        <v/>
      </c>
    </row>
    <row r="464" spans="1:1" ht="21" x14ac:dyDescent="0.2">
      <c r="A464" s="20" t="str">
        <f t="shared" si="24"/>
        <v/>
      </c>
    </row>
    <row r="465" spans="1:1" ht="21" x14ac:dyDescent="0.2">
      <c r="A465" s="20" t="str">
        <f t="shared" si="24"/>
        <v/>
      </c>
    </row>
    <row r="466" spans="1:1" ht="21" x14ac:dyDescent="0.2">
      <c r="A466" s="20" t="str">
        <f t="shared" si="24"/>
        <v/>
      </c>
    </row>
    <row r="467" spans="1:1" ht="21" x14ac:dyDescent="0.2">
      <c r="A467" s="20" t="str">
        <f t="shared" si="24"/>
        <v/>
      </c>
    </row>
    <row r="468" spans="1:1" ht="21" x14ac:dyDescent="0.2">
      <c r="A468" s="20" t="str">
        <f t="shared" si="24"/>
        <v/>
      </c>
    </row>
    <row r="469" spans="1:1" ht="21" x14ac:dyDescent="0.2">
      <c r="A469" s="20" t="str">
        <f t="shared" si="24"/>
        <v/>
      </c>
    </row>
    <row r="470" spans="1:1" ht="21" x14ac:dyDescent="0.2">
      <c r="A470" s="20" t="str">
        <f t="shared" si="24"/>
        <v/>
      </c>
    </row>
    <row r="471" spans="1:1" ht="21" x14ac:dyDescent="0.2">
      <c r="A471" s="20" t="str">
        <f t="shared" si="24"/>
        <v/>
      </c>
    </row>
    <row r="472" spans="1:1" ht="15.75" customHeight="1" x14ac:dyDescent="0.2">
      <c r="A472" s="20" t="str">
        <f t="shared" si="24"/>
        <v/>
      </c>
    </row>
    <row r="473" spans="1:1" ht="15.75" customHeight="1" x14ac:dyDescent="0.2">
      <c r="A473" s="20" t="str">
        <f t="shared" si="24"/>
        <v/>
      </c>
    </row>
    <row r="474" spans="1:1" ht="15.75" customHeight="1" x14ac:dyDescent="0.2">
      <c r="A474" s="20" t="str">
        <f t="shared" si="24"/>
        <v/>
      </c>
    </row>
    <row r="475" spans="1:1" ht="15.75" customHeight="1" x14ac:dyDescent="0.2">
      <c r="A475" s="20" t="str">
        <f t="shared" si="24"/>
        <v/>
      </c>
    </row>
    <row r="476" spans="1:1" ht="15.75" customHeight="1" x14ac:dyDescent="0.2">
      <c r="A476" s="20" t="str">
        <f t="shared" si="24"/>
        <v/>
      </c>
    </row>
  </sheetData>
  <mergeCells count="4">
    <mergeCell ref="A3:B3"/>
    <mergeCell ref="A4:B4"/>
    <mergeCell ref="A5:B5"/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A6832-00F4-4132-84E5-EBDD3E00E372}">
  <dimension ref="A1:L85"/>
  <sheetViews>
    <sheetView rightToLeft="1" tabSelected="1" topLeftCell="A52" zoomScale="80" zoomScaleNormal="80" workbookViewId="0">
      <selection activeCell="B74" sqref="B74"/>
    </sheetView>
  </sheetViews>
  <sheetFormatPr defaultRowHeight="12.75" x14ac:dyDescent="0.2"/>
  <cols>
    <col min="1" max="1" width="29" customWidth="1"/>
    <col min="2" max="2" width="28" style="155" customWidth="1"/>
    <col min="5" max="5" width="23.85546875" customWidth="1"/>
    <col min="6" max="6" width="25.28515625" customWidth="1"/>
  </cols>
  <sheetData>
    <row r="1" spans="1:8" ht="24" thickBot="1" x14ac:dyDescent="0.4">
      <c r="A1" s="212" t="s">
        <v>137</v>
      </c>
      <c r="B1" s="211"/>
      <c r="C1" s="236"/>
      <c r="D1" s="236"/>
      <c r="E1" s="236"/>
      <c r="F1" s="236"/>
      <c r="G1" s="236"/>
      <c r="H1" s="236"/>
    </row>
    <row r="2" spans="1:8" ht="24" thickBot="1" x14ac:dyDescent="0.4">
      <c r="A2" s="215"/>
      <c r="B2" s="216"/>
      <c r="C2" s="236"/>
      <c r="D2" s="236"/>
      <c r="E2" s="236"/>
      <c r="F2" s="236"/>
      <c r="G2" s="236"/>
      <c r="H2" s="236"/>
    </row>
    <row r="3" spans="1:8" ht="18.75" x14ac:dyDescent="0.3">
      <c r="A3" s="224" t="s">
        <v>138</v>
      </c>
      <c r="B3" s="223"/>
      <c r="C3" s="236"/>
      <c r="D3" s="236"/>
      <c r="E3" s="236"/>
      <c r="F3" s="236"/>
      <c r="G3" s="236"/>
      <c r="H3" s="236"/>
    </row>
    <row r="4" spans="1:8" x14ac:dyDescent="0.2">
      <c r="A4" s="222" t="s">
        <v>139</v>
      </c>
      <c r="B4" s="219"/>
      <c r="C4" s="236"/>
      <c r="D4" s="236"/>
      <c r="E4" s="236"/>
      <c r="F4" s="236"/>
      <c r="G4" s="236"/>
      <c r="H4" s="236"/>
    </row>
    <row r="5" spans="1:8" x14ac:dyDescent="0.2">
      <c r="A5" s="220"/>
      <c r="B5" s="221"/>
      <c r="C5" s="236"/>
      <c r="D5" s="236"/>
      <c r="E5" s="236"/>
      <c r="F5" s="236"/>
      <c r="G5" s="236"/>
      <c r="H5" s="236"/>
    </row>
    <row r="6" spans="1:8" ht="15" x14ac:dyDescent="0.25">
      <c r="A6" s="239" t="s">
        <v>146</v>
      </c>
      <c r="B6" s="240">
        <v>20000</v>
      </c>
      <c r="C6" s="236"/>
      <c r="D6" s="236"/>
      <c r="E6" s="236"/>
      <c r="F6" s="236"/>
      <c r="G6" s="236"/>
      <c r="H6" s="236"/>
    </row>
    <row r="7" spans="1:8" ht="15" x14ac:dyDescent="0.25">
      <c r="A7" s="239" t="s">
        <v>147</v>
      </c>
      <c r="B7" s="241">
        <v>0</v>
      </c>
      <c r="C7" s="236"/>
      <c r="D7" s="236"/>
      <c r="E7" s="236"/>
      <c r="F7" s="236"/>
      <c r="G7" s="236"/>
      <c r="H7" s="236"/>
    </row>
    <row r="8" spans="1:8" ht="15" x14ac:dyDescent="0.25">
      <c r="A8" s="239" t="s">
        <v>106</v>
      </c>
      <c r="B8" s="240">
        <v>10000</v>
      </c>
      <c r="C8" s="236"/>
      <c r="D8" s="236"/>
      <c r="E8" s="236"/>
      <c r="F8" s="236"/>
      <c r="G8" s="236"/>
      <c r="H8" s="236"/>
    </row>
    <row r="9" spans="1:8" ht="15" x14ac:dyDescent="0.25">
      <c r="A9" s="239" t="s">
        <v>168</v>
      </c>
      <c r="B9" s="241">
        <v>0</v>
      </c>
      <c r="C9" s="236"/>
      <c r="D9" s="236"/>
      <c r="E9" s="236"/>
      <c r="F9" s="236"/>
      <c r="G9" s="236"/>
      <c r="H9" s="236"/>
    </row>
    <row r="10" spans="1:8" ht="15" x14ac:dyDescent="0.25">
      <c r="A10" s="239" t="s">
        <v>82</v>
      </c>
      <c r="B10" s="240">
        <v>0</v>
      </c>
      <c r="C10" s="236"/>
      <c r="D10" s="236"/>
      <c r="E10" s="236"/>
      <c r="F10" s="236"/>
      <c r="G10" s="236"/>
      <c r="H10" s="236"/>
    </row>
    <row r="11" spans="1:8" ht="15" x14ac:dyDescent="0.25">
      <c r="A11" s="242" t="s">
        <v>169</v>
      </c>
      <c r="B11" s="241">
        <v>0</v>
      </c>
      <c r="C11" s="236"/>
      <c r="D11" s="236"/>
      <c r="E11" s="236"/>
      <c r="F11" s="236"/>
      <c r="G11" s="236"/>
      <c r="H11" s="236"/>
    </row>
    <row r="12" spans="1:8" x14ac:dyDescent="0.2">
      <c r="A12" s="243" t="s">
        <v>140</v>
      </c>
      <c r="B12" s="244"/>
      <c r="C12" s="236"/>
      <c r="D12" s="236"/>
      <c r="E12" s="236"/>
      <c r="F12" s="236"/>
      <c r="G12" s="236"/>
      <c r="H12" s="236"/>
    </row>
    <row r="13" spans="1:8" x14ac:dyDescent="0.2">
      <c r="A13" s="245"/>
      <c r="B13" s="246"/>
      <c r="C13" s="236"/>
      <c r="D13" s="236"/>
      <c r="E13" s="236"/>
      <c r="F13" s="236"/>
      <c r="G13" s="236"/>
      <c r="H13" s="236"/>
    </row>
    <row r="14" spans="1:8" ht="15" x14ac:dyDescent="0.25">
      <c r="A14" s="239" t="s">
        <v>146</v>
      </c>
      <c r="B14" s="240">
        <v>15000</v>
      </c>
      <c r="C14" s="236"/>
      <c r="D14" s="236"/>
      <c r="E14" s="236"/>
      <c r="F14" s="236"/>
      <c r="G14" s="236"/>
      <c r="H14" s="236"/>
    </row>
    <row r="15" spans="1:8" ht="15" x14ac:dyDescent="0.25">
      <c r="A15" s="239" t="s">
        <v>170</v>
      </c>
      <c r="B15" s="241">
        <v>0</v>
      </c>
      <c r="C15" s="236"/>
      <c r="D15" s="236"/>
      <c r="E15" s="236"/>
      <c r="F15" s="236"/>
      <c r="G15" s="236"/>
      <c r="H15" s="236"/>
    </row>
    <row r="16" spans="1:8" ht="15" x14ac:dyDescent="0.25">
      <c r="A16" s="239" t="s">
        <v>172</v>
      </c>
      <c r="B16" s="240">
        <v>0</v>
      </c>
      <c r="C16" s="236"/>
      <c r="D16" s="236"/>
      <c r="E16" s="236"/>
      <c r="F16" s="236"/>
      <c r="G16" s="236"/>
      <c r="H16" s="236"/>
    </row>
    <row r="17" spans="1:8" ht="15" x14ac:dyDescent="0.25">
      <c r="A17" s="242" t="s">
        <v>171</v>
      </c>
      <c r="B17" s="241">
        <v>0</v>
      </c>
      <c r="C17" s="236"/>
      <c r="D17" s="236"/>
      <c r="E17" s="236"/>
      <c r="F17" s="236"/>
      <c r="G17" s="236"/>
      <c r="H17" s="236"/>
    </row>
    <row r="18" spans="1:8" ht="15" x14ac:dyDescent="0.25">
      <c r="A18" s="242" t="s">
        <v>160</v>
      </c>
      <c r="B18" s="240">
        <v>0</v>
      </c>
      <c r="C18" s="236"/>
      <c r="D18" s="236"/>
      <c r="E18" s="236"/>
      <c r="F18" s="236"/>
      <c r="G18" s="236"/>
      <c r="H18" s="236"/>
    </row>
    <row r="19" spans="1:8" ht="15" x14ac:dyDescent="0.25">
      <c r="A19" s="242" t="s">
        <v>142</v>
      </c>
      <c r="B19" s="241">
        <v>0</v>
      </c>
      <c r="C19" s="236"/>
      <c r="D19" s="236"/>
      <c r="E19" s="236"/>
      <c r="F19" s="236"/>
      <c r="G19" s="236"/>
      <c r="H19" s="236"/>
    </row>
    <row r="20" spans="1:8" x14ac:dyDescent="0.2">
      <c r="A20" s="243" t="s">
        <v>141</v>
      </c>
      <c r="B20" s="244"/>
      <c r="C20" s="236"/>
      <c r="D20" s="236"/>
      <c r="E20" s="236"/>
      <c r="F20" s="236"/>
      <c r="G20" s="236"/>
      <c r="H20" s="236"/>
    </row>
    <row r="21" spans="1:8" x14ac:dyDescent="0.2">
      <c r="A21" s="245"/>
      <c r="B21" s="246"/>
      <c r="C21" s="236"/>
      <c r="D21" s="236"/>
      <c r="E21" s="236"/>
      <c r="F21" s="236"/>
      <c r="G21" s="236"/>
      <c r="H21" s="236"/>
    </row>
    <row r="22" spans="1:8" ht="15" x14ac:dyDescent="0.25">
      <c r="A22" s="242" t="s">
        <v>146</v>
      </c>
      <c r="B22" s="240">
        <v>0</v>
      </c>
      <c r="C22" s="236"/>
      <c r="D22" s="236"/>
      <c r="E22" s="236"/>
      <c r="F22" s="236"/>
      <c r="G22" s="236"/>
      <c r="H22" s="236"/>
    </row>
    <row r="23" spans="1:8" ht="15" x14ac:dyDescent="0.25">
      <c r="A23" s="242" t="s">
        <v>148</v>
      </c>
      <c r="B23" s="241">
        <v>0</v>
      </c>
      <c r="C23" s="236"/>
      <c r="D23" s="236"/>
      <c r="E23" s="236"/>
      <c r="F23" s="236"/>
      <c r="G23" s="236"/>
      <c r="H23" s="236"/>
    </row>
    <row r="24" spans="1:8" ht="15" x14ac:dyDescent="0.25">
      <c r="A24" s="242" t="s">
        <v>142</v>
      </c>
      <c r="B24" s="240">
        <v>0</v>
      </c>
      <c r="C24" s="236"/>
      <c r="D24" s="236"/>
      <c r="E24" s="236"/>
      <c r="F24" s="236"/>
      <c r="G24" s="236"/>
      <c r="H24" s="236"/>
    </row>
    <row r="25" spans="1:8" x14ac:dyDescent="0.2">
      <c r="A25" s="243" t="s">
        <v>142</v>
      </c>
      <c r="B25" s="244"/>
      <c r="C25" s="236"/>
      <c r="D25" s="236"/>
      <c r="E25" s="236"/>
      <c r="F25" s="236"/>
      <c r="G25" s="236"/>
      <c r="H25" s="236"/>
    </row>
    <row r="26" spans="1:8" x14ac:dyDescent="0.2">
      <c r="A26" s="245"/>
      <c r="B26" s="246"/>
      <c r="C26" s="236"/>
      <c r="D26" s="236"/>
      <c r="E26" s="236"/>
      <c r="F26" s="236"/>
      <c r="G26" s="236"/>
      <c r="H26" s="236"/>
    </row>
    <row r="27" spans="1:8" ht="15" x14ac:dyDescent="0.25">
      <c r="A27" s="242" t="s">
        <v>173</v>
      </c>
      <c r="B27" s="240">
        <v>0</v>
      </c>
      <c r="C27" s="236"/>
      <c r="D27" s="236"/>
      <c r="E27" s="236"/>
      <c r="F27" s="236"/>
      <c r="G27" s="236"/>
      <c r="H27" s="236"/>
    </row>
    <row r="28" spans="1:8" ht="15" x14ac:dyDescent="0.25">
      <c r="A28" s="242" t="s">
        <v>174</v>
      </c>
      <c r="B28" s="241">
        <v>0</v>
      </c>
      <c r="C28" s="236"/>
      <c r="D28" s="236"/>
      <c r="E28" s="236"/>
      <c r="F28" s="236"/>
      <c r="G28" s="236"/>
      <c r="H28" s="236"/>
    </row>
    <row r="29" spans="1:8" ht="15" x14ac:dyDescent="0.25">
      <c r="A29" s="242" t="s">
        <v>175</v>
      </c>
      <c r="B29" s="240">
        <v>30000</v>
      </c>
      <c r="C29" s="236"/>
      <c r="D29" s="236"/>
      <c r="E29" s="236"/>
      <c r="F29" s="236"/>
      <c r="G29" s="236"/>
      <c r="H29" s="236"/>
    </row>
    <row r="30" spans="1:8" ht="15" x14ac:dyDescent="0.25">
      <c r="A30" s="239" t="s">
        <v>176</v>
      </c>
      <c r="B30" s="241">
        <v>15000</v>
      </c>
      <c r="C30" s="236"/>
      <c r="D30" s="236"/>
      <c r="E30" s="236"/>
      <c r="F30" s="236"/>
      <c r="G30" s="236"/>
      <c r="H30" s="236"/>
    </row>
    <row r="31" spans="1:8" ht="15" x14ac:dyDescent="0.25">
      <c r="A31" s="239" t="s">
        <v>82</v>
      </c>
      <c r="B31" s="240">
        <v>0</v>
      </c>
      <c r="C31" s="236"/>
      <c r="D31" s="236"/>
      <c r="E31" s="236"/>
      <c r="F31" s="236"/>
      <c r="G31" s="236"/>
      <c r="H31" s="236"/>
    </row>
    <row r="32" spans="1:8" x14ac:dyDescent="0.2">
      <c r="A32" s="243" t="s">
        <v>143</v>
      </c>
      <c r="B32" s="244"/>
      <c r="C32" s="236"/>
      <c r="D32" s="236"/>
      <c r="E32" s="236"/>
      <c r="F32" s="236"/>
      <c r="G32" s="236"/>
      <c r="H32" s="236"/>
    </row>
    <row r="33" spans="1:8" x14ac:dyDescent="0.2">
      <c r="A33" s="245"/>
      <c r="B33" s="246"/>
      <c r="C33" s="236"/>
      <c r="D33" s="236"/>
      <c r="E33" s="236"/>
      <c r="F33" s="236"/>
      <c r="G33" s="236"/>
      <c r="H33" s="236"/>
    </row>
    <row r="34" spans="1:8" ht="15" x14ac:dyDescent="0.25">
      <c r="A34" s="242" t="s">
        <v>46</v>
      </c>
      <c r="B34" s="240">
        <v>0</v>
      </c>
      <c r="C34" s="236"/>
      <c r="D34" s="236"/>
      <c r="E34" s="236"/>
      <c r="F34" s="236"/>
      <c r="G34" s="236"/>
      <c r="H34" s="236"/>
    </row>
    <row r="35" spans="1:8" ht="15" x14ac:dyDescent="0.25">
      <c r="A35" s="247" t="s">
        <v>177</v>
      </c>
      <c r="B35" s="241">
        <v>0</v>
      </c>
      <c r="C35" s="236"/>
      <c r="D35" s="236"/>
      <c r="E35" s="236"/>
      <c r="F35" s="236"/>
      <c r="G35" s="236"/>
      <c r="H35" s="236"/>
    </row>
    <row r="36" spans="1:8" ht="15" x14ac:dyDescent="0.25">
      <c r="A36" s="242" t="s">
        <v>178</v>
      </c>
      <c r="B36" s="240">
        <v>0</v>
      </c>
      <c r="C36" s="236"/>
      <c r="D36" s="236"/>
      <c r="E36" s="236"/>
      <c r="F36" s="236"/>
      <c r="G36" s="236"/>
      <c r="H36" s="236"/>
    </row>
    <row r="37" spans="1:8" x14ac:dyDescent="0.2">
      <c r="A37" s="243" t="s">
        <v>144</v>
      </c>
      <c r="B37" s="244"/>
      <c r="C37" s="236"/>
      <c r="D37" s="236"/>
      <c r="E37" s="236"/>
      <c r="F37" s="236"/>
      <c r="G37" s="236"/>
      <c r="H37" s="236"/>
    </row>
    <row r="38" spans="1:8" x14ac:dyDescent="0.2">
      <c r="A38" s="245"/>
      <c r="B38" s="246"/>
      <c r="C38" s="236"/>
      <c r="D38" s="236"/>
      <c r="E38" s="236"/>
      <c r="F38" s="236"/>
      <c r="G38" s="236"/>
      <c r="H38" s="236"/>
    </row>
    <row r="39" spans="1:8" ht="15" x14ac:dyDescent="0.25">
      <c r="A39" s="242" t="s">
        <v>149</v>
      </c>
      <c r="B39" s="241">
        <v>0</v>
      </c>
      <c r="C39" s="236"/>
      <c r="D39" s="236"/>
      <c r="E39" s="236"/>
      <c r="F39" s="236"/>
      <c r="G39" s="236"/>
      <c r="H39" s="236"/>
    </row>
    <row r="40" spans="1:8" x14ac:dyDescent="0.2">
      <c r="A40" s="243" t="s">
        <v>145</v>
      </c>
      <c r="B40" s="244"/>
      <c r="C40" s="236"/>
      <c r="D40" s="236"/>
      <c r="E40" s="236"/>
      <c r="F40" s="236"/>
      <c r="G40" s="236"/>
      <c r="H40" s="236"/>
    </row>
    <row r="41" spans="1:8" x14ac:dyDescent="0.2">
      <c r="A41" s="245"/>
      <c r="B41" s="246"/>
      <c r="C41" s="236"/>
      <c r="D41" s="236"/>
      <c r="E41" s="236"/>
      <c r="F41" s="236"/>
      <c r="G41" s="236"/>
      <c r="H41" s="236"/>
    </row>
    <row r="42" spans="1:8" ht="15" x14ac:dyDescent="0.25">
      <c r="A42" s="242" t="s">
        <v>150</v>
      </c>
      <c r="B42" s="240">
        <v>0</v>
      </c>
      <c r="C42" s="236"/>
      <c r="D42" s="236"/>
      <c r="E42" s="236"/>
      <c r="F42" s="236"/>
      <c r="G42" s="236"/>
      <c r="H42" s="236"/>
    </row>
    <row r="43" spans="1:8" ht="15" x14ac:dyDescent="0.25">
      <c r="A43" s="242" t="s">
        <v>151</v>
      </c>
      <c r="B43" s="241">
        <v>0</v>
      </c>
      <c r="C43" s="236"/>
      <c r="D43" s="236"/>
      <c r="E43" s="236"/>
      <c r="F43" s="236"/>
      <c r="G43" s="236"/>
      <c r="H43" s="236"/>
    </row>
    <row r="44" spans="1:8" ht="15" x14ac:dyDescent="0.25">
      <c r="A44" s="242" t="s">
        <v>152</v>
      </c>
      <c r="B44" s="240">
        <v>0</v>
      </c>
      <c r="C44" s="236"/>
      <c r="D44" s="236"/>
      <c r="E44" s="236"/>
      <c r="F44" s="236"/>
      <c r="G44" s="236"/>
      <c r="H44" s="236"/>
    </row>
    <row r="45" spans="1:8" ht="15" x14ac:dyDescent="0.25">
      <c r="A45" s="242" t="s">
        <v>153</v>
      </c>
      <c r="B45" s="241">
        <v>0</v>
      </c>
      <c r="C45" s="236"/>
      <c r="D45" s="236"/>
      <c r="E45" s="236"/>
      <c r="F45" s="236"/>
      <c r="G45" s="236"/>
      <c r="H45" s="236"/>
    </row>
    <row r="46" spans="1:8" x14ac:dyDescent="0.2">
      <c r="A46" s="243" t="s">
        <v>183</v>
      </c>
      <c r="B46" s="244"/>
      <c r="C46" s="236"/>
      <c r="D46" s="236"/>
      <c r="E46" s="236"/>
      <c r="F46" s="236"/>
      <c r="G46" s="236"/>
      <c r="H46" s="236"/>
    </row>
    <row r="47" spans="1:8" x14ac:dyDescent="0.2">
      <c r="A47" s="245"/>
      <c r="B47" s="246"/>
      <c r="C47" s="236"/>
      <c r="D47" s="236"/>
      <c r="E47" s="236"/>
      <c r="F47" s="236"/>
      <c r="G47" s="236"/>
      <c r="H47" s="236"/>
    </row>
    <row r="48" spans="1:8" ht="15" x14ac:dyDescent="0.25">
      <c r="A48" s="242" t="s">
        <v>154</v>
      </c>
      <c r="B48" s="240">
        <v>0</v>
      </c>
      <c r="C48" s="236"/>
      <c r="D48" s="236"/>
      <c r="E48" s="236"/>
      <c r="F48" s="236"/>
      <c r="G48" s="236"/>
      <c r="H48" s="236"/>
    </row>
    <row r="49" spans="1:8" ht="15" x14ac:dyDescent="0.25">
      <c r="A49" s="242" t="s">
        <v>159</v>
      </c>
      <c r="B49" s="241">
        <v>0</v>
      </c>
      <c r="C49" s="236"/>
      <c r="D49" s="236"/>
      <c r="E49" s="236"/>
      <c r="F49" s="236"/>
      <c r="G49" s="236"/>
      <c r="H49" s="236"/>
    </row>
    <row r="50" spans="1:8" ht="15" x14ac:dyDescent="0.25">
      <c r="A50" s="242" t="s">
        <v>180</v>
      </c>
      <c r="B50" s="240">
        <v>0</v>
      </c>
      <c r="C50" s="236"/>
      <c r="D50" s="236"/>
      <c r="E50" s="236"/>
      <c r="F50" s="236"/>
      <c r="G50" s="236"/>
      <c r="H50" s="236"/>
    </row>
    <row r="51" spans="1:8" ht="15" x14ac:dyDescent="0.25">
      <c r="A51" s="242" t="s">
        <v>181</v>
      </c>
      <c r="B51" s="241">
        <v>0</v>
      </c>
      <c r="C51" s="236"/>
      <c r="D51" s="236"/>
      <c r="E51" s="236"/>
      <c r="F51" s="236"/>
      <c r="G51" s="236"/>
      <c r="H51" s="236"/>
    </row>
    <row r="52" spans="1:8" ht="15" x14ac:dyDescent="0.25">
      <c r="A52" s="242" t="s">
        <v>179</v>
      </c>
      <c r="B52" s="240">
        <v>0</v>
      </c>
      <c r="C52" s="236"/>
      <c r="D52" s="236"/>
      <c r="E52" s="236"/>
      <c r="F52" s="236"/>
      <c r="G52" s="236"/>
      <c r="H52" s="236"/>
    </row>
    <row r="53" spans="1:8" x14ac:dyDescent="0.2">
      <c r="A53" s="243" t="s">
        <v>184</v>
      </c>
      <c r="B53" s="244"/>
      <c r="C53" s="236"/>
      <c r="D53" s="236"/>
      <c r="E53" s="236"/>
      <c r="F53" s="236"/>
      <c r="G53" s="236"/>
      <c r="H53" s="236"/>
    </row>
    <row r="54" spans="1:8" x14ac:dyDescent="0.2">
      <c r="A54" s="245"/>
      <c r="B54" s="246"/>
      <c r="C54" s="236"/>
      <c r="D54" s="236"/>
      <c r="E54" s="236"/>
      <c r="F54" s="236"/>
      <c r="G54" s="236"/>
      <c r="H54" s="236"/>
    </row>
    <row r="55" spans="1:8" ht="15.75" x14ac:dyDescent="0.3">
      <c r="A55" s="242" t="s">
        <v>182</v>
      </c>
      <c r="B55" s="240">
        <v>0</v>
      </c>
      <c r="C55" s="236"/>
      <c r="D55" s="236"/>
      <c r="E55" s="225" t="s">
        <v>57</v>
      </c>
      <c r="F55" s="226"/>
      <c r="G55" s="236"/>
      <c r="H55" s="236"/>
    </row>
    <row r="56" spans="1:8" ht="15" x14ac:dyDescent="0.25">
      <c r="A56" s="242" t="s">
        <v>155</v>
      </c>
      <c r="B56" s="241">
        <v>0</v>
      </c>
      <c r="C56" s="236"/>
      <c r="D56" s="236"/>
      <c r="E56" s="156" t="s">
        <v>209</v>
      </c>
      <c r="F56" s="217" cm="1">
        <f t="array" ref="F56:G56">'דוח - מובגל בהון עצמי'!F5:G5</f>
        <v>121915</v>
      </c>
      <c r="G56" s="237">
        <v>0</v>
      </c>
      <c r="H56" s="236"/>
    </row>
    <row r="57" spans="1:8" ht="15" x14ac:dyDescent="0.25">
      <c r="A57" s="242" t="s">
        <v>185</v>
      </c>
      <c r="B57" s="240">
        <v>0</v>
      </c>
      <c r="C57" s="236"/>
      <c r="D57" s="236"/>
      <c r="E57" s="156" t="s">
        <v>191</v>
      </c>
      <c r="F57" s="218">
        <f>'לוח סילוקין - שפיצר'!C3</f>
        <v>0.04</v>
      </c>
      <c r="G57" s="236"/>
      <c r="H57" s="236"/>
    </row>
    <row r="58" spans="1:8" ht="15" x14ac:dyDescent="0.25">
      <c r="A58" s="242" t="s">
        <v>156</v>
      </c>
      <c r="B58" s="241">
        <v>0</v>
      </c>
      <c r="C58" s="236"/>
      <c r="D58" s="236"/>
      <c r="E58" s="154" t="s">
        <v>192</v>
      </c>
      <c r="F58" s="217">
        <f>' לוח סילוקין - הלוואה משלימה'!B10</f>
        <v>2245.2502863677973</v>
      </c>
      <c r="G58" s="236"/>
      <c r="H58" s="236"/>
    </row>
    <row r="59" spans="1:8" ht="15" x14ac:dyDescent="0.25">
      <c r="A59" s="242" t="s">
        <v>157</v>
      </c>
      <c r="B59" s="240">
        <v>0</v>
      </c>
      <c r="C59" s="236"/>
      <c r="D59" s="236"/>
      <c r="G59" s="236"/>
      <c r="H59" s="236"/>
    </row>
    <row r="60" spans="1:8" ht="15" x14ac:dyDescent="0.25">
      <c r="A60" s="242" t="s">
        <v>158</v>
      </c>
      <c r="B60" s="241">
        <v>0</v>
      </c>
      <c r="C60" s="236"/>
      <c r="D60" s="236"/>
      <c r="G60" s="236"/>
      <c r="H60" s="236"/>
    </row>
    <row r="61" spans="1:8" ht="15" x14ac:dyDescent="0.25">
      <c r="A61" s="242" t="s">
        <v>186</v>
      </c>
      <c r="B61" s="240">
        <v>0</v>
      </c>
      <c r="C61" s="236"/>
      <c r="D61" s="236"/>
      <c r="E61" s="227" t="s">
        <v>201</v>
      </c>
      <c r="F61" s="228"/>
      <c r="G61" s="236"/>
      <c r="H61" s="236"/>
    </row>
    <row r="62" spans="1:8" ht="15" x14ac:dyDescent="0.25">
      <c r="A62" s="242" t="s">
        <v>82</v>
      </c>
      <c r="B62" s="241">
        <v>0</v>
      </c>
      <c r="C62" s="236"/>
      <c r="D62" s="236"/>
      <c r="E62" s="229"/>
      <c r="F62" s="230"/>
      <c r="G62" s="236"/>
      <c r="H62" s="236"/>
    </row>
    <row r="63" spans="1:8" ht="15" x14ac:dyDescent="0.25">
      <c r="A63" s="243" t="s">
        <v>14</v>
      </c>
      <c r="B63" s="244"/>
      <c r="C63" s="236"/>
      <c r="D63" s="236"/>
      <c r="E63" s="154" t="s">
        <v>189</v>
      </c>
      <c r="F63" s="234">
        <v>2200</v>
      </c>
      <c r="G63" s="236"/>
      <c r="H63" s="236"/>
    </row>
    <row r="64" spans="1:8" ht="18.75" customHeight="1" x14ac:dyDescent="0.25">
      <c r="A64" s="245"/>
      <c r="B64" s="246"/>
      <c r="C64" s="236"/>
      <c r="D64" s="236"/>
      <c r="E64" s="154" t="s">
        <v>190</v>
      </c>
      <c r="F64" s="235">
        <v>3600</v>
      </c>
      <c r="G64" s="236"/>
      <c r="H64" s="236"/>
    </row>
    <row r="65" spans="1:12" ht="15" x14ac:dyDescent="0.25">
      <c r="A65" s="242" t="s">
        <v>187</v>
      </c>
      <c r="B65" s="240">
        <v>0</v>
      </c>
      <c r="C65" s="236"/>
      <c r="D65" s="236"/>
      <c r="E65" s="154" t="s">
        <v>202</v>
      </c>
      <c r="F65" s="234">
        <f>F64-F63-' לוח סילוקין - הלוואה משלימה'!C10</f>
        <v>993.61666666666656</v>
      </c>
      <c r="G65" s="236"/>
      <c r="H65" s="236"/>
    </row>
    <row r="66" spans="1:12" ht="15" x14ac:dyDescent="0.25">
      <c r="A66" s="242" t="s">
        <v>161</v>
      </c>
      <c r="B66" s="248">
        <v>0</v>
      </c>
      <c r="C66" s="236"/>
      <c r="D66" s="236"/>
      <c r="E66" s="231" t="s">
        <v>207</v>
      </c>
      <c r="F66" s="232">
        <f>(F65*12)/F56</f>
        <v>9.7800926875281941E-2</v>
      </c>
      <c r="G66" s="236"/>
      <c r="H66" s="236"/>
    </row>
    <row r="67" spans="1:12" ht="15" x14ac:dyDescent="0.25">
      <c r="A67" s="242" t="s">
        <v>162</v>
      </c>
      <c r="B67" s="240">
        <v>0</v>
      </c>
      <c r="C67" s="236"/>
      <c r="D67" s="236"/>
      <c r="G67" s="236"/>
      <c r="H67" s="236"/>
    </row>
    <row r="68" spans="1:12" ht="15" x14ac:dyDescent="0.25">
      <c r="A68" s="249" t="s">
        <v>212</v>
      </c>
      <c r="B68" s="238">
        <v>5</v>
      </c>
      <c r="C68" s="236"/>
      <c r="D68" s="236"/>
      <c r="G68" s="236"/>
      <c r="H68" s="236"/>
    </row>
    <row r="69" spans="1:12" ht="15" x14ac:dyDescent="0.25">
      <c r="A69" s="250" t="s">
        <v>163</v>
      </c>
      <c r="B69" s="251">
        <f>SUM(B6:B67)</f>
        <v>90000</v>
      </c>
      <c r="C69" s="236"/>
      <c r="D69" s="236"/>
      <c r="E69" s="227" t="s">
        <v>203</v>
      </c>
      <c r="F69" s="228"/>
      <c r="G69" s="236"/>
      <c r="H69" s="236"/>
    </row>
    <row r="70" spans="1:12" ht="15" x14ac:dyDescent="0.25">
      <c r="A70" s="252" t="s">
        <v>188</v>
      </c>
      <c r="B70" s="253">
        <f>B69*0.1</f>
        <v>9000</v>
      </c>
      <c r="C70" s="236"/>
      <c r="D70" s="236"/>
      <c r="E70" s="229"/>
      <c r="F70" s="230"/>
      <c r="G70" s="236"/>
      <c r="H70" s="236"/>
    </row>
    <row r="71" spans="1:12" ht="15" x14ac:dyDescent="0.25">
      <c r="A71" s="254" t="s">
        <v>164</v>
      </c>
      <c r="B71" s="255">
        <f>SUM(B69:B70)</f>
        <v>99000</v>
      </c>
      <c r="C71" s="236"/>
      <c r="D71" s="236"/>
      <c r="E71" s="154" t="s">
        <v>204</v>
      </c>
      <c r="F71" s="234">
        <v>660000</v>
      </c>
      <c r="G71" s="236"/>
      <c r="H71" s="236"/>
    </row>
    <row r="72" spans="1:12" ht="15" x14ac:dyDescent="0.25">
      <c r="A72" s="214"/>
      <c r="B72" s="213"/>
      <c r="C72" s="236"/>
      <c r="D72" s="236"/>
      <c r="E72" s="154" t="s">
        <v>205</v>
      </c>
      <c r="F72" s="235">
        <v>850000</v>
      </c>
      <c r="G72" s="236"/>
      <c r="H72" s="236"/>
    </row>
    <row r="73" spans="1:12" ht="15" x14ac:dyDescent="0.25">
      <c r="A73" s="157"/>
      <c r="C73" s="236"/>
      <c r="D73" s="236"/>
      <c r="E73" s="154" t="s">
        <v>206</v>
      </c>
      <c r="F73" s="234">
        <f>F72-F71-B69</f>
        <v>100000</v>
      </c>
      <c r="G73" s="236"/>
      <c r="H73" s="236"/>
    </row>
    <row r="74" spans="1:12" ht="15" x14ac:dyDescent="0.25">
      <c r="B74" s="158"/>
      <c r="C74" s="236"/>
      <c r="D74" s="236"/>
      <c r="E74" s="231" t="s">
        <v>203</v>
      </c>
      <c r="F74" s="233">
        <f>(F73/F56)/B68</f>
        <v>0.16404872247057375</v>
      </c>
      <c r="G74" s="236"/>
      <c r="H74" s="236"/>
    </row>
    <row r="75" spans="1:12" ht="15" x14ac:dyDescent="0.25">
      <c r="A75" s="157"/>
      <c r="B75" s="158"/>
      <c r="C75" s="236"/>
      <c r="D75" s="236"/>
      <c r="E75" s="236"/>
      <c r="F75" s="236"/>
      <c r="G75" s="236"/>
      <c r="H75" s="236"/>
      <c r="L75" s="161"/>
    </row>
    <row r="76" spans="1:12" x14ac:dyDescent="0.2">
      <c r="A76" s="236"/>
      <c r="B76" s="236"/>
      <c r="C76" s="236"/>
      <c r="D76" s="236"/>
      <c r="E76" s="236"/>
      <c r="F76" s="236"/>
      <c r="G76" s="236"/>
      <c r="H76" s="236"/>
    </row>
    <row r="77" spans="1:12" x14ac:dyDescent="0.2">
      <c r="A77" s="236"/>
      <c r="B77" s="236"/>
      <c r="C77" s="236"/>
      <c r="D77" s="236"/>
      <c r="E77" s="236"/>
      <c r="F77" s="236"/>
      <c r="G77" s="236"/>
      <c r="H77" s="236"/>
    </row>
    <row r="78" spans="1:12" x14ac:dyDescent="0.2">
      <c r="A78" s="236"/>
      <c r="B78" s="236"/>
      <c r="C78" s="236"/>
      <c r="D78" s="236"/>
      <c r="E78" s="236"/>
      <c r="F78" s="236"/>
      <c r="G78" s="236"/>
      <c r="H78" s="236"/>
    </row>
    <row r="79" spans="1:12" x14ac:dyDescent="0.2">
      <c r="A79" s="236"/>
      <c r="B79" s="236"/>
      <c r="C79" s="236"/>
      <c r="D79" s="236"/>
      <c r="E79" s="236"/>
      <c r="F79" s="236"/>
      <c r="G79" s="236"/>
      <c r="H79" s="236"/>
    </row>
    <row r="80" spans="1:12" x14ac:dyDescent="0.2">
      <c r="A80" s="236"/>
      <c r="B80" s="236"/>
      <c r="C80" s="236"/>
      <c r="D80" s="236"/>
      <c r="E80" s="236"/>
      <c r="F80" s="236"/>
      <c r="G80" s="236"/>
      <c r="H80" s="236"/>
    </row>
    <row r="81" spans="1:8" x14ac:dyDescent="0.2">
      <c r="A81" s="236"/>
      <c r="B81" s="236"/>
      <c r="C81" s="236"/>
      <c r="D81" s="236"/>
      <c r="E81" s="236"/>
      <c r="F81" s="236"/>
      <c r="G81" s="236"/>
      <c r="H81" s="236"/>
    </row>
    <row r="82" spans="1:8" x14ac:dyDescent="0.2">
      <c r="A82" s="236"/>
      <c r="B82" s="236"/>
      <c r="C82" s="236"/>
      <c r="D82" s="236"/>
      <c r="E82" s="236"/>
      <c r="F82" s="236"/>
      <c r="G82" s="236"/>
      <c r="H82" s="236"/>
    </row>
    <row r="83" spans="1:8" x14ac:dyDescent="0.2">
      <c r="A83" s="236"/>
      <c r="B83" s="236"/>
      <c r="C83" s="236"/>
      <c r="D83" s="236"/>
      <c r="E83" s="236"/>
      <c r="F83" s="236"/>
      <c r="G83" s="236"/>
      <c r="H83" s="236"/>
    </row>
    <row r="84" spans="1:8" x14ac:dyDescent="0.2">
      <c r="A84" s="236"/>
      <c r="B84" s="236"/>
      <c r="C84" s="236"/>
      <c r="D84" s="236"/>
      <c r="E84" s="236"/>
      <c r="F84" s="236"/>
      <c r="G84" s="236"/>
      <c r="H84" s="236"/>
    </row>
    <row r="85" spans="1:8" x14ac:dyDescent="0.2">
      <c r="A85" s="236"/>
      <c r="B85" s="236"/>
      <c r="C85" s="236"/>
      <c r="D85" s="236"/>
      <c r="E85" s="236"/>
      <c r="F85" s="236"/>
      <c r="G85" s="236"/>
      <c r="H85" s="236"/>
    </row>
  </sheetData>
  <mergeCells count="15">
    <mergeCell ref="E69:F70"/>
    <mergeCell ref="E61:F62"/>
    <mergeCell ref="A1:B1"/>
    <mergeCell ref="A3:B3"/>
    <mergeCell ref="A4:B5"/>
    <mergeCell ref="A12:B13"/>
    <mergeCell ref="A20:B21"/>
    <mergeCell ref="A25:B26"/>
    <mergeCell ref="A32:B33"/>
    <mergeCell ref="A37:B38"/>
    <mergeCell ref="A40:B41"/>
    <mergeCell ref="E55:F55"/>
    <mergeCell ref="A46:B47"/>
    <mergeCell ref="A53:B54"/>
    <mergeCell ref="A63:B6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  <pageSetUpPr fitToPage="1"/>
  </sheetPr>
  <dimension ref="A1:H56"/>
  <sheetViews>
    <sheetView rightToLeft="1" workbookViewId="0"/>
  </sheetViews>
  <sheetFormatPr defaultColWidth="12.7109375" defaultRowHeight="15.75" customHeight="1" x14ac:dyDescent="0.2"/>
  <cols>
    <col min="2" max="2" width="15.7109375" customWidth="1"/>
    <col min="3" max="3" width="50.85546875" customWidth="1"/>
    <col min="4" max="4" width="18.7109375" customWidth="1"/>
    <col min="5" max="5" width="28.140625" customWidth="1"/>
    <col min="6" max="6" width="17.7109375" customWidth="1"/>
    <col min="7" max="7" width="29.85546875" customWidth="1"/>
    <col min="8" max="8" width="16.42578125" customWidth="1"/>
  </cols>
  <sheetData>
    <row r="1" spans="1:8" ht="15" x14ac:dyDescent="0.2">
      <c r="A1" s="210" t="s">
        <v>14</v>
      </c>
      <c r="B1" s="206" t="s">
        <v>76</v>
      </c>
      <c r="C1" s="22" t="s">
        <v>77</v>
      </c>
      <c r="D1" s="23">
        <v>620000</v>
      </c>
      <c r="E1" s="2"/>
      <c r="F1" s="2"/>
      <c r="G1" s="2"/>
      <c r="H1" s="2"/>
    </row>
    <row r="2" spans="1:8" ht="15" x14ac:dyDescent="0.2">
      <c r="A2" s="207"/>
      <c r="B2" s="205"/>
      <c r="C2" s="24" t="s">
        <v>20</v>
      </c>
      <c r="D2" s="24"/>
      <c r="E2" s="2"/>
      <c r="F2" s="2"/>
      <c r="G2" s="2"/>
      <c r="H2" s="2"/>
    </row>
    <row r="3" spans="1:8" ht="15" x14ac:dyDescent="0.2">
      <c r="A3" s="207"/>
      <c r="B3" s="206" t="s">
        <v>78</v>
      </c>
      <c r="C3" s="24" t="s">
        <v>21</v>
      </c>
      <c r="D3" s="25">
        <v>3000</v>
      </c>
      <c r="E3" s="2"/>
      <c r="F3" s="2"/>
      <c r="G3" s="2"/>
      <c r="H3" s="2"/>
    </row>
    <row r="4" spans="1:8" ht="15" x14ac:dyDescent="0.2">
      <c r="A4" s="207"/>
      <c r="B4" s="207"/>
      <c r="C4" s="26" t="s">
        <v>79</v>
      </c>
      <c r="D4" s="27">
        <v>159</v>
      </c>
      <c r="E4" s="2"/>
      <c r="F4" s="2"/>
      <c r="G4" s="2"/>
      <c r="H4" s="2"/>
    </row>
    <row r="5" spans="1:8" ht="15" x14ac:dyDescent="0.2">
      <c r="A5" s="207"/>
      <c r="B5" s="207"/>
      <c r="C5" s="26" t="s">
        <v>80</v>
      </c>
      <c r="D5" s="27">
        <v>33</v>
      </c>
      <c r="E5" s="2"/>
      <c r="F5" s="2"/>
      <c r="G5" s="2"/>
      <c r="H5" s="2"/>
    </row>
    <row r="6" spans="1:8" ht="15" x14ac:dyDescent="0.2">
      <c r="A6" s="207"/>
      <c r="B6" s="207"/>
      <c r="C6" s="28" t="s">
        <v>81</v>
      </c>
      <c r="D6" s="25"/>
      <c r="E6" s="2"/>
      <c r="F6" s="2"/>
      <c r="G6" s="2"/>
      <c r="H6" s="2"/>
    </row>
    <row r="7" spans="1:8" ht="15" x14ac:dyDescent="0.2">
      <c r="A7" s="207"/>
      <c r="B7" s="207"/>
      <c r="C7" s="26" t="s">
        <v>82</v>
      </c>
      <c r="D7" s="27"/>
      <c r="E7" s="2"/>
      <c r="F7" s="2"/>
      <c r="G7" s="2"/>
      <c r="H7" s="2"/>
    </row>
    <row r="8" spans="1:8" ht="15.75" customHeight="1" x14ac:dyDescent="0.25">
      <c r="A8" s="207"/>
      <c r="B8" s="205"/>
      <c r="C8" s="29" t="s">
        <v>83</v>
      </c>
      <c r="D8" s="30">
        <f>SUM(D2:D7)</f>
        <v>3192</v>
      </c>
      <c r="E8" s="2"/>
      <c r="F8" s="2"/>
      <c r="G8" s="2"/>
      <c r="H8" s="2"/>
    </row>
    <row r="9" spans="1:8" ht="15" x14ac:dyDescent="0.2">
      <c r="A9" s="207"/>
      <c r="B9" s="206" t="s">
        <v>84</v>
      </c>
      <c r="C9" s="26" t="s">
        <v>30</v>
      </c>
      <c r="D9" s="31">
        <v>400</v>
      </c>
      <c r="E9" s="2"/>
      <c r="F9" s="2"/>
      <c r="G9" s="2"/>
      <c r="H9" s="2"/>
    </row>
    <row r="10" spans="1:8" ht="15" x14ac:dyDescent="0.2">
      <c r="A10" s="207"/>
      <c r="B10" s="207"/>
      <c r="C10" s="26" t="s">
        <v>85</v>
      </c>
      <c r="D10" s="31"/>
      <c r="E10" s="2"/>
      <c r="F10" s="2"/>
      <c r="G10" s="2"/>
      <c r="H10" s="2"/>
    </row>
    <row r="11" spans="1:8" ht="15" x14ac:dyDescent="0.2">
      <c r="A11" s="207"/>
      <c r="B11" s="207"/>
      <c r="C11" s="28" t="s">
        <v>86</v>
      </c>
      <c r="D11" s="31"/>
      <c r="E11" s="2"/>
      <c r="F11" s="2"/>
      <c r="G11" s="2"/>
      <c r="H11" s="2"/>
    </row>
    <row r="12" spans="1:8" ht="15.75" customHeight="1" x14ac:dyDescent="0.25">
      <c r="A12" s="207"/>
      <c r="B12" s="205"/>
      <c r="C12" s="29" t="s">
        <v>35</v>
      </c>
      <c r="D12" s="32">
        <f>SUM(D9:D11)</f>
        <v>400</v>
      </c>
      <c r="E12" s="2"/>
      <c r="F12" s="2"/>
      <c r="G12" s="2"/>
      <c r="H12" s="2"/>
    </row>
    <row r="13" spans="1:8" ht="15" x14ac:dyDescent="0.2">
      <c r="A13" s="207"/>
      <c r="B13" s="206" t="s">
        <v>87</v>
      </c>
      <c r="C13" s="24" t="s">
        <v>66</v>
      </c>
      <c r="D13" s="33">
        <v>25000</v>
      </c>
      <c r="E13" s="2"/>
      <c r="F13" s="2"/>
      <c r="G13" s="2"/>
      <c r="H13" s="2"/>
    </row>
    <row r="14" spans="1:8" ht="15" x14ac:dyDescent="0.2">
      <c r="A14" s="207"/>
      <c r="B14" s="207"/>
      <c r="C14" s="26" t="s">
        <v>37</v>
      </c>
      <c r="D14" s="33">
        <f>D1*0.02*1.17</f>
        <v>14508</v>
      </c>
      <c r="E14" s="2"/>
      <c r="F14" s="2"/>
      <c r="G14" s="2"/>
      <c r="H14" s="2"/>
    </row>
    <row r="15" spans="1:8" ht="15" x14ac:dyDescent="0.2">
      <c r="A15" s="207"/>
      <c r="B15" s="207"/>
      <c r="C15" s="28" t="s">
        <v>88</v>
      </c>
      <c r="D15" s="34"/>
      <c r="E15" s="2"/>
      <c r="F15" s="2"/>
      <c r="G15" s="2"/>
      <c r="H15" s="2"/>
    </row>
    <row r="16" spans="1:8" ht="15" x14ac:dyDescent="0.2">
      <c r="A16" s="207"/>
      <c r="B16" s="207"/>
      <c r="C16" s="28" t="s">
        <v>89</v>
      </c>
      <c r="D16" s="31"/>
      <c r="E16" s="2"/>
      <c r="F16" s="2"/>
      <c r="G16" s="2"/>
      <c r="H16" s="2"/>
    </row>
    <row r="17" spans="1:8" ht="15" x14ac:dyDescent="0.2">
      <c r="A17" s="207"/>
      <c r="B17" s="207"/>
      <c r="C17" s="28" t="s">
        <v>90</v>
      </c>
      <c r="D17" s="31"/>
      <c r="E17" s="2"/>
      <c r="F17" s="2"/>
      <c r="G17" s="2"/>
      <c r="H17" s="2"/>
    </row>
    <row r="18" spans="1:8" ht="15" x14ac:dyDescent="0.2">
      <c r="A18" s="207"/>
      <c r="B18" s="207"/>
      <c r="C18" s="28" t="s">
        <v>91</v>
      </c>
      <c r="D18" s="31"/>
      <c r="E18" s="2"/>
      <c r="F18" s="2"/>
      <c r="G18" s="2"/>
      <c r="H18" s="2"/>
    </row>
    <row r="19" spans="1:8" x14ac:dyDescent="0.25">
      <c r="A19" s="207"/>
      <c r="B19" s="205"/>
      <c r="C19" s="29" t="s">
        <v>92</v>
      </c>
      <c r="D19" s="30">
        <f>SUM(D13:D18)</f>
        <v>39508</v>
      </c>
      <c r="E19" s="2"/>
      <c r="F19" s="2"/>
      <c r="G19" s="2"/>
      <c r="H19" s="2"/>
    </row>
    <row r="20" spans="1:8" ht="15" x14ac:dyDescent="0.2">
      <c r="A20" s="207"/>
      <c r="B20" s="206" t="s">
        <v>40</v>
      </c>
      <c r="C20" s="24" t="s">
        <v>93</v>
      </c>
      <c r="D20" s="31">
        <v>49</v>
      </c>
      <c r="E20" s="2"/>
      <c r="F20" s="2"/>
      <c r="G20" s="2"/>
      <c r="H20" s="2"/>
    </row>
    <row r="21" spans="1:8" ht="15" x14ac:dyDescent="0.2">
      <c r="A21" s="207"/>
      <c r="B21" s="207"/>
      <c r="C21" s="28" t="s">
        <v>94</v>
      </c>
      <c r="D21" s="31"/>
      <c r="E21" s="2"/>
      <c r="F21" s="2"/>
      <c r="G21" s="2"/>
      <c r="H21" s="2"/>
    </row>
    <row r="22" spans="1:8" ht="15" x14ac:dyDescent="0.2">
      <c r="A22" s="207"/>
      <c r="B22" s="207"/>
      <c r="C22" s="28" t="s">
        <v>95</v>
      </c>
      <c r="D22" s="31"/>
      <c r="E22" s="2"/>
      <c r="F22" s="2"/>
      <c r="G22" s="2"/>
      <c r="H22" s="2"/>
    </row>
    <row r="23" spans="1:8" ht="15" x14ac:dyDescent="0.2">
      <c r="A23" s="207"/>
      <c r="B23" s="207"/>
      <c r="C23" s="28" t="s">
        <v>96</v>
      </c>
      <c r="D23" s="31"/>
      <c r="E23" s="2"/>
      <c r="F23" s="2"/>
      <c r="G23" s="2"/>
      <c r="H23" s="2"/>
    </row>
    <row r="24" spans="1:8" ht="15" x14ac:dyDescent="0.2">
      <c r="A24" s="207"/>
      <c r="B24" s="207"/>
      <c r="C24" s="28" t="s">
        <v>97</v>
      </c>
      <c r="D24" s="31"/>
      <c r="E24" s="2"/>
      <c r="F24" s="2"/>
      <c r="G24" s="2"/>
      <c r="H24" s="2"/>
    </row>
    <row r="25" spans="1:8" ht="15" x14ac:dyDescent="0.2">
      <c r="A25" s="207"/>
      <c r="B25" s="207"/>
      <c r="C25" s="28" t="s">
        <v>82</v>
      </c>
      <c r="D25" s="31"/>
      <c r="E25" s="2"/>
      <c r="F25" s="2"/>
      <c r="G25" s="2"/>
      <c r="H25" s="2"/>
    </row>
    <row r="26" spans="1:8" x14ac:dyDescent="0.25">
      <c r="A26" s="207"/>
      <c r="B26" s="205"/>
      <c r="C26" s="29" t="s">
        <v>42</v>
      </c>
      <c r="D26" s="32">
        <v>49</v>
      </c>
      <c r="E26" s="2"/>
      <c r="F26" s="2"/>
      <c r="G26" s="2"/>
      <c r="H26" s="2"/>
    </row>
    <row r="27" spans="1:8" ht="15" x14ac:dyDescent="0.2">
      <c r="A27" s="207"/>
      <c r="B27" s="206" t="s">
        <v>98</v>
      </c>
      <c r="C27" s="35" t="s">
        <v>44</v>
      </c>
      <c r="D27" s="36">
        <v>103500</v>
      </c>
      <c r="E27" s="2"/>
      <c r="F27" s="2"/>
      <c r="G27" s="2"/>
      <c r="H27" s="2"/>
    </row>
    <row r="28" spans="1:8" ht="15" x14ac:dyDescent="0.2">
      <c r="A28" s="207"/>
      <c r="B28" s="207"/>
      <c r="C28" s="28" t="s">
        <v>99</v>
      </c>
      <c r="D28" s="31"/>
      <c r="E28" s="2"/>
      <c r="F28" s="2"/>
      <c r="G28" s="2"/>
      <c r="H28" s="2"/>
    </row>
    <row r="29" spans="1:8" ht="15" x14ac:dyDescent="0.2">
      <c r="A29" s="207"/>
      <c r="B29" s="207"/>
      <c r="C29" s="28" t="s">
        <v>100</v>
      </c>
      <c r="D29" s="31"/>
      <c r="E29" s="2"/>
      <c r="F29" s="2"/>
      <c r="G29" s="2"/>
      <c r="H29" s="2"/>
    </row>
    <row r="30" spans="1:8" ht="15" x14ac:dyDescent="0.2">
      <c r="A30" s="207"/>
      <c r="B30" s="207"/>
      <c r="C30" s="28" t="s">
        <v>101</v>
      </c>
      <c r="D30" s="31"/>
      <c r="E30" s="2"/>
      <c r="F30" s="2"/>
      <c r="G30" s="2"/>
      <c r="H30" s="2"/>
    </row>
    <row r="31" spans="1:8" ht="15" x14ac:dyDescent="0.2">
      <c r="A31" s="207"/>
      <c r="B31" s="207"/>
      <c r="C31" s="26" t="s">
        <v>102</v>
      </c>
      <c r="D31" s="33">
        <v>1500</v>
      </c>
      <c r="E31" s="2"/>
      <c r="F31" s="2"/>
      <c r="G31" s="2"/>
      <c r="H31" s="2"/>
    </row>
    <row r="32" spans="1:8" x14ac:dyDescent="0.25">
      <c r="A32" s="207"/>
      <c r="B32" s="205"/>
      <c r="C32" s="29" t="s">
        <v>103</v>
      </c>
      <c r="D32" s="30">
        <f>SUM(D27:D31)</f>
        <v>105000</v>
      </c>
      <c r="E32" s="2"/>
      <c r="F32" s="2"/>
      <c r="G32" s="2"/>
      <c r="H32" s="2"/>
    </row>
    <row r="33" spans="1:8" ht="15" x14ac:dyDescent="0.2">
      <c r="A33" s="207"/>
      <c r="B33" s="206" t="s">
        <v>104</v>
      </c>
      <c r="C33" s="26" t="s">
        <v>105</v>
      </c>
      <c r="D33" s="33">
        <v>21200</v>
      </c>
      <c r="E33" s="2"/>
      <c r="F33" s="2"/>
      <c r="G33" s="2"/>
      <c r="H33" s="2"/>
    </row>
    <row r="34" spans="1:8" ht="15" x14ac:dyDescent="0.2">
      <c r="A34" s="207"/>
      <c r="B34" s="207"/>
      <c r="C34" s="28" t="s">
        <v>106</v>
      </c>
      <c r="D34" s="31"/>
      <c r="E34" s="2"/>
      <c r="F34" s="2"/>
      <c r="G34" s="2"/>
      <c r="H34" s="2"/>
    </row>
    <row r="35" spans="1:8" ht="15" x14ac:dyDescent="0.2">
      <c r="A35" s="207"/>
      <c r="B35" s="207"/>
      <c r="C35" s="28" t="s">
        <v>107</v>
      </c>
      <c r="D35" s="31"/>
      <c r="E35" s="2"/>
      <c r="F35" s="2"/>
      <c r="G35" s="2"/>
      <c r="H35" s="2"/>
    </row>
    <row r="36" spans="1:8" ht="15" x14ac:dyDescent="0.2">
      <c r="A36" s="207"/>
      <c r="B36" s="207"/>
      <c r="C36" s="28" t="s">
        <v>108</v>
      </c>
      <c r="D36" s="31"/>
      <c r="E36" s="2"/>
      <c r="F36" s="2"/>
      <c r="G36" s="2"/>
      <c r="H36" s="2"/>
    </row>
    <row r="37" spans="1:8" ht="15" x14ac:dyDescent="0.2">
      <c r="A37" s="207"/>
      <c r="B37" s="207"/>
      <c r="C37" s="28" t="s">
        <v>47</v>
      </c>
      <c r="D37" s="31"/>
      <c r="E37" s="2"/>
      <c r="F37" s="2"/>
      <c r="G37" s="2"/>
      <c r="H37" s="2"/>
    </row>
    <row r="38" spans="1:8" ht="15" x14ac:dyDescent="0.2">
      <c r="A38" s="207"/>
      <c r="B38" s="207"/>
      <c r="C38" s="28" t="s">
        <v>109</v>
      </c>
      <c r="D38" s="31"/>
      <c r="E38" s="37"/>
      <c r="F38" s="2"/>
      <c r="G38" s="2"/>
      <c r="H38" s="2"/>
    </row>
    <row r="39" spans="1:8" ht="15" x14ac:dyDescent="0.2">
      <c r="A39" s="207"/>
      <c r="B39" s="207"/>
      <c r="C39" s="28" t="s">
        <v>110</v>
      </c>
      <c r="D39" s="31"/>
      <c r="E39" s="2"/>
      <c r="F39" s="2"/>
      <c r="G39" s="2"/>
      <c r="H39" s="2"/>
    </row>
    <row r="40" spans="1:8" x14ac:dyDescent="0.25">
      <c r="A40" s="207"/>
      <c r="B40" s="205"/>
      <c r="C40" s="29" t="s">
        <v>111</v>
      </c>
      <c r="D40" s="30">
        <f>SUM(D33:D39)</f>
        <v>21200</v>
      </c>
      <c r="E40" s="2"/>
      <c r="F40" s="2"/>
      <c r="G40" s="2"/>
      <c r="H40" s="2"/>
    </row>
    <row r="41" spans="1:8" ht="15" x14ac:dyDescent="0.2">
      <c r="A41" s="207"/>
      <c r="B41" s="206" t="s">
        <v>112</v>
      </c>
      <c r="C41" s="24" t="s">
        <v>113</v>
      </c>
      <c r="D41" s="31"/>
      <c r="E41" s="2"/>
      <c r="F41" s="2"/>
      <c r="G41" s="2"/>
      <c r="H41" s="2"/>
    </row>
    <row r="42" spans="1:8" ht="15" x14ac:dyDescent="0.2">
      <c r="A42" s="207"/>
      <c r="B42" s="207"/>
      <c r="C42" s="28" t="s">
        <v>114</v>
      </c>
      <c r="D42" s="31"/>
      <c r="E42" s="2"/>
      <c r="F42" s="2"/>
      <c r="G42" s="2"/>
      <c r="H42" s="2"/>
    </row>
    <row r="43" spans="1:8" ht="15" x14ac:dyDescent="0.2">
      <c r="A43" s="207"/>
      <c r="B43" s="207"/>
      <c r="C43" s="28" t="s">
        <v>82</v>
      </c>
      <c r="D43" s="31"/>
      <c r="E43" s="2"/>
      <c r="F43" s="2"/>
      <c r="G43" s="2"/>
      <c r="H43" s="2"/>
    </row>
    <row r="44" spans="1:8" ht="15" x14ac:dyDescent="0.2">
      <c r="A44" s="207"/>
      <c r="B44" s="205"/>
      <c r="C44" s="28"/>
      <c r="D44" s="31"/>
      <c r="E44" s="2"/>
      <c r="F44" s="2"/>
      <c r="G44" s="2"/>
      <c r="H44" s="2"/>
    </row>
    <row r="45" spans="1:8" x14ac:dyDescent="0.25">
      <c r="A45" s="207"/>
      <c r="B45" s="208" t="s">
        <v>115</v>
      </c>
      <c r="C45" s="209"/>
      <c r="D45" s="38">
        <f>SUM(D1,D8,D12,D19,D26,D32,D40)</f>
        <v>789349</v>
      </c>
      <c r="E45" s="2"/>
      <c r="F45" s="2"/>
      <c r="G45" s="2"/>
      <c r="H45" s="2"/>
    </row>
    <row r="46" spans="1:8" ht="15" x14ac:dyDescent="0.2">
      <c r="A46" s="207"/>
      <c r="B46" s="206" t="s">
        <v>116</v>
      </c>
      <c r="C46" s="39" t="s">
        <v>117</v>
      </c>
      <c r="D46" s="40"/>
      <c r="E46" s="2"/>
      <c r="F46" s="2"/>
      <c r="G46" s="2"/>
      <c r="H46" s="2"/>
    </row>
    <row r="47" spans="1:8" ht="15" x14ac:dyDescent="0.2">
      <c r="A47" s="207"/>
      <c r="B47" s="207"/>
      <c r="C47" s="2"/>
      <c r="D47" s="2"/>
      <c r="E47" s="2"/>
      <c r="F47" s="2"/>
      <c r="G47" s="2"/>
      <c r="H47" s="2"/>
    </row>
    <row r="48" spans="1:8" ht="15" x14ac:dyDescent="0.2">
      <c r="A48" s="205"/>
      <c r="B48" s="205"/>
      <c r="E48" s="2"/>
      <c r="F48" s="2"/>
      <c r="G48" s="2"/>
      <c r="H48" s="2"/>
    </row>
    <row r="49" spans="1:8" ht="15" x14ac:dyDescent="0.2">
      <c r="A49" s="210" t="s">
        <v>118</v>
      </c>
      <c r="B49" s="206" t="s">
        <v>76</v>
      </c>
      <c r="C49" s="41" t="s">
        <v>119</v>
      </c>
      <c r="D49" s="42">
        <f>2000*10</f>
        <v>20000</v>
      </c>
      <c r="E49" s="2"/>
      <c r="F49" s="2"/>
      <c r="G49" s="2"/>
      <c r="H49" s="2"/>
    </row>
    <row r="50" spans="1:8" ht="15" x14ac:dyDescent="0.2">
      <c r="A50" s="207"/>
      <c r="B50" s="207"/>
      <c r="C50" s="43" t="s">
        <v>120</v>
      </c>
      <c r="D50" s="44">
        <f>3600*48</f>
        <v>172800</v>
      </c>
      <c r="E50" s="2"/>
      <c r="F50" s="2"/>
      <c r="G50" s="2"/>
      <c r="H50" s="2"/>
    </row>
    <row r="51" spans="1:8" ht="15" x14ac:dyDescent="0.2">
      <c r="A51" s="207"/>
      <c r="B51" s="207"/>
      <c r="C51" s="45" t="s">
        <v>121</v>
      </c>
      <c r="D51" s="23">
        <f>SUM(D49+D50-D46)</f>
        <v>192800</v>
      </c>
      <c r="E51" s="2"/>
      <c r="F51" s="2"/>
      <c r="G51" s="2"/>
      <c r="H51" s="2"/>
    </row>
    <row r="52" spans="1:8" ht="16.5" x14ac:dyDescent="0.25">
      <c r="A52" s="207"/>
      <c r="B52" s="205"/>
      <c r="C52" s="46" t="s">
        <v>122</v>
      </c>
      <c r="D52" s="47">
        <v>825000</v>
      </c>
      <c r="E52" s="46" t="s">
        <v>123</v>
      </c>
      <c r="F52" s="47">
        <v>840000</v>
      </c>
      <c r="G52" s="48" t="s">
        <v>124</v>
      </c>
      <c r="H52" s="47">
        <v>855000</v>
      </c>
    </row>
    <row r="53" spans="1:8" ht="16.5" x14ac:dyDescent="0.25">
      <c r="A53" s="205"/>
      <c r="B53" s="2"/>
      <c r="C53" s="49" t="s">
        <v>125</v>
      </c>
      <c r="D53" s="50">
        <f>SUM(D52-D45)</f>
        <v>35651</v>
      </c>
      <c r="E53" s="51" t="s">
        <v>126</v>
      </c>
      <c r="F53" s="50">
        <f>SUM(F52-D45)</f>
        <v>50651</v>
      </c>
      <c r="G53" s="51" t="s">
        <v>127</v>
      </c>
      <c r="H53" s="50">
        <f>SUM(H52-D45)</f>
        <v>65651</v>
      </c>
    </row>
    <row r="54" spans="1:8" ht="19.5" x14ac:dyDescent="0.3">
      <c r="A54" s="204" t="s">
        <v>128</v>
      </c>
      <c r="B54" s="52" t="s">
        <v>128</v>
      </c>
      <c r="C54" s="53" t="s">
        <v>129</v>
      </c>
      <c r="D54" s="54">
        <f>SUM(D51,D53)</f>
        <v>228451</v>
      </c>
      <c r="E54" s="53" t="s">
        <v>130</v>
      </c>
      <c r="F54" s="54">
        <f>SUM(D51,F53)</f>
        <v>243451</v>
      </c>
      <c r="G54" s="53" t="s">
        <v>131</v>
      </c>
      <c r="H54" s="54">
        <f>SUM(D51,H53)</f>
        <v>258451</v>
      </c>
    </row>
    <row r="55" spans="1:8" ht="19.5" x14ac:dyDescent="0.3">
      <c r="A55" s="205"/>
      <c r="B55" s="55"/>
      <c r="C55" s="56"/>
      <c r="D55" s="57"/>
      <c r="E55" s="58"/>
      <c r="F55" s="59"/>
      <c r="G55" s="58"/>
      <c r="H55" s="59"/>
    </row>
    <row r="56" spans="1:8" ht="19.5" x14ac:dyDescent="0.3">
      <c r="B56" s="55"/>
      <c r="C56" s="56"/>
      <c r="D56" s="57"/>
      <c r="E56" s="58"/>
      <c r="F56" s="59"/>
      <c r="G56" s="58"/>
      <c r="H56" s="59"/>
    </row>
  </sheetData>
  <mergeCells count="14">
    <mergeCell ref="A54:A55"/>
    <mergeCell ref="B1:B2"/>
    <mergeCell ref="B3:B8"/>
    <mergeCell ref="B9:B12"/>
    <mergeCell ref="B13:B19"/>
    <mergeCell ref="B20:B26"/>
    <mergeCell ref="B27:B32"/>
    <mergeCell ref="B46:B48"/>
    <mergeCell ref="B49:B52"/>
    <mergeCell ref="B33:B40"/>
    <mergeCell ref="B41:B44"/>
    <mergeCell ref="B45:C45"/>
    <mergeCell ref="A1:A48"/>
    <mergeCell ref="A49:A53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דוח - מוגבל באחוז מימון </vt:lpstr>
      <vt:lpstr>דוח - מובגל בהון עצמי</vt:lpstr>
      <vt:lpstr>לוח סילוקין - שפיצר</vt:lpstr>
      <vt:lpstr> לוח סילוקין - הלוואה משלימה</vt:lpstr>
      <vt:lpstr>מחשבון שיפוץ מורחב</vt:lpstr>
      <vt:lpstr>נדלן מניב 5 שנים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2023-02-19T08:28:20Z</dcterms:created>
  <dcterms:modified xsi:type="dcterms:W3CDTF">2023-08-23T09:38:23Z</dcterms:modified>
</cp:coreProperties>
</file>